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mkvk.local\mkvk\documents\oktatas\KÉPZÉSEK\3_KÖNYVVIZSGÁLÓI KÉPZÉSEK\1. KÖTELEZŐ TOVÁBBKÉPZÉS\2025\Tananyag\Véglleges\"/>
    </mc:Choice>
  </mc:AlternateContent>
  <xr:revisionPtr revIDLastSave="0" documentId="8_{38BDCAE2-6943-4B07-ABAA-51155A6FFF56}" xr6:coauthVersionLast="47" xr6:coauthVersionMax="47" xr10:uidLastSave="{00000000-0000-0000-0000-000000000000}"/>
  <bookViews>
    <workbookView xWindow="-120" yWindow="-120" windowWidth="29040" windowHeight="15840" xr2:uid="{2C297D69-19F7-4ACC-ADDF-F965666CFCB9}"/>
  </bookViews>
  <sheets>
    <sheet name="Keszlet folyamat" sheetId="1" r:id="rId1"/>
    <sheet name="IT Kontroll tipusok" sheetId="24" r:id="rId2"/>
    <sheet name="Készletgazd. foly. Word-be" sheetId="30" r:id="rId3"/>
    <sheet name="VH feletti" sheetId="16" r:id="rId4"/>
    <sheet name="Allitasok" sheetId="27" r:id="rId5"/>
    <sheet name="ADATOK" sheetId="20" r:id="rId6"/>
    <sheet name="Tervezes DE nem reszletes" sheetId="4" r:id="rId7"/>
    <sheet name="Kockázati mátrix" sheetId="33" r:id="rId8"/>
    <sheet name="mp 1 beszerzesi ar" sheetId="8" r:id="rId9"/>
    <sheet name="mp 2 cut off " sheetId="11" r:id="rId10"/>
    <sheet name="mp 3 cut off " sheetId="19" r:id="rId11"/>
    <sheet name="mp 4 NRV" sheetId="12" r:id="rId12"/>
    <sheet name="mp 5 Ertekvesztes" sheetId="13" r:id="rId13"/>
    <sheet name="mp 6ARB ELABE elemzés" sheetId="15" r:id="rId14"/>
    <sheet name="mp 7 Leltar" sheetId="14" r:id="rId15"/>
    <sheet name="mp 8 Forgasi sebesseg" sheetId="23" r:id="rId16"/>
    <sheet name="mintaszam" sheetId="25" r:id="rId17"/>
    <sheet name="Pontozás" sheetId="26" r:id="rId18"/>
  </sheets>
  <definedNames>
    <definedName name="__pr432">#REF!</definedName>
    <definedName name="_xlnm._FilterDatabase" localSheetId="2" hidden="1">'Készletgazd. foly. Word-be'!$B$9:$H$12</definedName>
    <definedName name="a">#N/A</definedName>
    <definedName name="A__EREDMÉNYKIMUTATÁS">#N/A</definedName>
    <definedName name="Adat1Pügy.">#N/A</definedName>
    <definedName name="_xlnm.Database">#REF!</definedName>
    <definedName name="Adatbázis2">#REF!</definedName>
    <definedName name="AdatCéltartalékTábla">#N/A</definedName>
    <definedName name="AdatSajátTőkeTábla">#N/A</definedName>
    <definedName name="af">#N/A</definedName>
    <definedName name="afa">#REF!</definedName>
    <definedName name="afsddf">#N/A</definedName>
    <definedName name="AS2DocOpenMode" hidden="1">"AS2DocumentEdit"</definedName>
    <definedName name="AU_329">#N/A</definedName>
    <definedName name="AU_329999">#N/A</definedName>
    <definedName name="B__EREDMÉNYKIMUTATÁS">#N/A</definedName>
    <definedName name="bgb">#N/A</definedName>
    <definedName name="conclusion">#REF!</definedName>
    <definedName name="csDesignMode">1</definedName>
    <definedName name="EA_Ft">#REF!</definedName>
    <definedName name="Egyéb_bev_Tábla">#N/A</definedName>
    <definedName name="Egyéb_költs_Tábla">#N/A</definedName>
    <definedName name="Egyéb_köv_Tábla">#N/A</definedName>
    <definedName name="Egyéb_ráford_Tábla">#N/A</definedName>
    <definedName name="Egyéb_Rövlej_Tábla">#N/A</definedName>
    <definedName name="Eredmény_és_jövedelem">#N/A</definedName>
    <definedName name="Excel_BuiltIn_Print_Area_4">#REF!</definedName>
    <definedName name="ez">#N/A</definedName>
    <definedName name="foosszegt">#REF!</definedName>
    <definedName name="gdrgdr">#N/A</definedName>
    <definedName name="gtert">#N/A</definedName>
    <definedName name="gth">#N/A</definedName>
    <definedName name="kalkulator">#REF!</definedName>
    <definedName name="koveteles">#REF!</definedName>
    <definedName name="Költségszerkezet">#N/A</definedName>
    <definedName name="List_LevelAssurance">#N/A</definedName>
    <definedName name="List_TypeProcedure">#N/A</definedName>
    <definedName name="lista">#REF!</definedName>
    <definedName name="MÉRLEG_Eszközök__aktívák">#N/A</definedName>
    <definedName name="MÉRLEG_Források__passzívák">#N/A</definedName>
    <definedName name="mutatószám">#N/A</definedName>
    <definedName name="NémetEredmA">#N/A</definedName>
    <definedName name="NémetEredmB">#N/A</definedName>
    <definedName name="NémetEszköz">#N/A</definedName>
    <definedName name="NémetForrás">#N/A</definedName>
    <definedName name="NSProjectionMethodIndex">#N/A</definedName>
    <definedName name="NSRequiredLevelOfEvidenceItems">#N/A</definedName>
    <definedName name="NSTargetedTestingItems">#N/A</definedName>
    <definedName name="nyomtat">#REF!</definedName>
    <definedName name="_xlnm.Print_Area">#N/A</definedName>
    <definedName name="opinion_type">#REF!</definedName>
    <definedName name="PénzeszközTábla">#N/A</definedName>
    <definedName name="Pénzügyi_helyz.___A">#N/A</definedName>
    <definedName name="Pénzügyi_helyz.___B">#N/A</definedName>
    <definedName name="PIE">#N/A</definedName>
    <definedName name="TAO_elteres">#REF!</definedName>
    <definedName name="Tárgyi_Eszköz_Állomány">#N/A</definedName>
    <definedName name="Template_Analytic">#N/A</definedName>
    <definedName name="thrturthr">#N/A</definedName>
    <definedName name="TTDesiredLevelOfEvidenceItems">#N/A</definedName>
    <definedName name="TwoStepMisstatementIdentified">#N/A</definedName>
    <definedName name="TwoStepTolerableEstMisstmtCalc">#N/A</definedName>
    <definedName name="Vagyoni_helyzet">#N/A</definedName>
    <definedName name="wrn.Proba." hidden="1">{#N/A,#N/A,TRUE,"A1";#N/A,#N/A,TRUE,"A2";#N/A,#N/A,TRUE,"B1"}</definedName>
    <definedName name="x">#REF!</definedName>
    <definedName name="YearSelecte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4" l="1"/>
  <c r="F33" i="14"/>
  <c r="F32" i="14"/>
  <c r="F31" i="14"/>
  <c r="F30" i="14"/>
  <c r="F27" i="14"/>
  <c r="F26" i="14"/>
  <c r="F25" i="14"/>
  <c r="F24" i="14"/>
  <c r="F23" i="14"/>
  <c r="AE17" i="33" l="1"/>
  <c r="AD17" i="33"/>
  <c r="AD16" i="33"/>
  <c r="AC16" i="33"/>
  <c r="D19" i="23" l="1"/>
  <c r="E19" i="23" s="1"/>
  <c r="D18" i="23"/>
  <c r="E18" i="23" s="1"/>
  <c r="C22" i="23"/>
  <c r="B22" i="23"/>
  <c r="C21" i="23"/>
  <c r="B21" i="23"/>
  <c r="G24" i="8"/>
  <c r="K24" i="8" s="1"/>
  <c r="G33" i="13"/>
  <c r="G32" i="13"/>
  <c r="R32" i="13" s="1"/>
  <c r="G31" i="13"/>
  <c r="G28" i="12"/>
  <c r="P28" i="12" s="1"/>
  <c r="E17" i="12"/>
  <c r="F17" i="12" s="1"/>
  <c r="O31" i="19"/>
  <c r="P31" i="19" s="1"/>
  <c r="O30" i="19"/>
  <c r="P30" i="19" s="1"/>
  <c r="O29" i="19"/>
  <c r="P29" i="19" s="1"/>
  <c r="O28" i="19"/>
  <c r="P28" i="19" s="1"/>
  <c r="A28" i="19"/>
  <c r="A29" i="19" s="1"/>
  <c r="A30" i="19" s="1"/>
  <c r="A31" i="19" s="1"/>
  <c r="O27" i="19"/>
  <c r="P27" i="19" s="1"/>
  <c r="O24" i="19"/>
  <c r="P24" i="19" s="1"/>
  <c r="O23" i="19"/>
  <c r="P23" i="19" s="1"/>
  <c r="O22" i="19"/>
  <c r="P22" i="19" s="1"/>
  <c r="O21" i="19"/>
  <c r="P21" i="19" s="1"/>
  <c r="A21" i="19"/>
  <c r="A22" i="19" s="1"/>
  <c r="A23" i="19" s="1"/>
  <c r="A24" i="19" s="1"/>
  <c r="O20" i="19"/>
  <c r="P20" i="19" s="1"/>
  <c r="E16" i="8"/>
  <c r="F16" i="8" s="1"/>
  <c r="G16" i="8" s="1"/>
  <c r="E6" i="16"/>
  <c r="E5" i="16"/>
  <c r="D6" i="16"/>
  <c r="D5" i="16"/>
  <c r="M20" i="15"/>
  <c r="L20" i="15"/>
  <c r="K20" i="15"/>
  <c r="J20" i="15"/>
  <c r="I20" i="15"/>
  <c r="H20" i="15"/>
  <c r="G20" i="15"/>
  <c r="F20" i="15"/>
  <c r="E20" i="15"/>
  <c r="D20" i="15"/>
  <c r="C20" i="15"/>
  <c r="B20" i="15"/>
  <c r="N19" i="15"/>
  <c r="P19" i="15" s="1"/>
  <c r="Q28" i="12" l="1"/>
  <c r="G17" i="12"/>
  <c r="K34" i="14"/>
  <c r="J34" i="14"/>
  <c r="G34" i="14"/>
  <c r="K33" i="14"/>
  <c r="J33" i="14"/>
  <c r="G33" i="14"/>
  <c r="K32" i="14"/>
  <c r="J32" i="14"/>
  <c r="G32" i="14"/>
  <c r="K31" i="14"/>
  <c r="J31" i="14"/>
  <c r="G31" i="14"/>
  <c r="A31" i="14"/>
  <c r="A32" i="14" s="1"/>
  <c r="A33" i="14" s="1"/>
  <c r="A34" i="14" s="1"/>
  <c r="K30" i="14"/>
  <c r="J30" i="14"/>
  <c r="G30" i="14"/>
  <c r="K27" i="14"/>
  <c r="J27" i="14"/>
  <c r="G27" i="14"/>
  <c r="K26" i="14"/>
  <c r="J26" i="14"/>
  <c r="G26" i="14"/>
  <c r="K25" i="14"/>
  <c r="J25" i="14"/>
  <c r="G25" i="14"/>
  <c r="K24" i="14"/>
  <c r="J24" i="14"/>
  <c r="G24" i="14"/>
  <c r="A24" i="14"/>
  <c r="A25" i="14" s="1"/>
  <c r="A26" i="14" s="1"/>
  <c r="A27" i="14" s="1"/>
  <c r="K23" i="14"/>
  <c r="J23" i="14"/>
  <c r="G23" i="14"/>
  <c r="O33" i="13"/>
  <c r="T32" i="13"/>
  <c r="R31" i="13"/>
  <c r="G30" i="13"/>
  <c r="R30" i="13" s="1"/>
  <c r="G27" i="12"/>
  <c r="P27" i="12" s="1"/>
  <c r="G26" i="12"/>
  <c r="G25" i="12"/>
  <c r="N31" i="11"/>
  <c r="O31" i="11" s="1"/>
  <c r="N30" i="11"/>
  <c r="O30" i="11" s="1"/>
  <c r="N29" i="11"/>
  <c r="O29" i="11" s="1"/>
  <c r="N28" i="11"/>
  <c r="O28" i="11" s="1"/>
  <c r="A28" i="11"/>
  <c r="A29" i="11" s="1"/>
  <c r="A30" i="11" s="1"/>
  <c r="A31" i="11" s="1"/>
  <c r="N27" i="11"/>
  <c r="O27" i="11" s="1"/>
  <c r="N24" i="11"/>
  <c r="O24" i="11" s="1"/>
  <c r="N23" i="11"/>
  <c r="O23" i="11" s="1"/>
  <c r="N22" i="11"/>
  <c r="O22" i="11" s="1"/>
  <c r="N21" i="11"/>
  <c r="O21" i="11" s="1"/>
  <c r="A21" i="11"/>
  <c r="A22" i="11" s="1"/>
  <c r="A23" i="11" s="1"/>
  <c r="A24" i="11" s="1"/>
  <c r="N20" i="11"/>
  <c r="O20" i="11" s="1"/>
  <c r="L33" i="14" l="1"/>
  <c r="P26" i="12"/>
  <c r="Q26" i="12"/>
  <c r="Q25" i="12"/>
  <c r="P25" i="12"/>
  <c r="O30" i="13"/>
  <c r="Q27" i="12"/>
  <c r="L30" i="14"/>
  <c r="L23" i="14"/>
  <c r="L24" i="14"/>
  <c r="L31" i="14"/>
  <c r="L34" i="14"/>
  <c r="J28" i="14"/>
  <c r="K28" i="14"/>
  <c r="J35" i="14"/>
  <c r="K35" i="14"/>
  <c r="L32" i="14"/>
  <c r="L27" i="14"/>
  <c r="L26" i="14"/>
  <c r="R33" i="13"/>
  <c r="O31" i="13"/>
  <c r="L25" i="14"/>
  <c r="O32" i="13"/>
  <c r="L28" i="14" l="1"/>
  <c r="T30" i="13"/>
  <c r="T35" i="13" s="1"/>
  <c r="L35" i="14"/>
  <c r="K30" i="8"/>
  <c r="G36" i="8" l="1"/>
  <c r="K36" i="8" s="1"/>
  <c r="N18" i="15"/>
  <c r="P18" i="15" s="1"/>
  <c r="N20" i="15" l="1"/>
</calcChain>
</file>

<file path=xl/sharedStrings.xml><?xml version="1.0" encoding="utf-8"?>
<sst xmlns="http://schemas.openxmlformats.org/spreadsheetml/2006/main" count="1009" uniqueCount="569">
  <si>
    <t>Folyamat / Folyamat leírása</t>
  </si>
  <si>
    <t>Dokumentum</t>
  </si>
  <si>
    <t>Ajánlatkérés, ajánlat, szerződés</t>
  </si>
  <si>
    <t>2. Megrendelés beérkezése és nyilvántartása</t>
  </si>
  <si>
    <t>Megrendelés</t>
  </si>
  <si>
    <t>3. Árú bevételezése, raktározása</t>
  </si>
  <si>
    <t>4. Készlet növekedés könyvelése</t>
  </si>
  <si>
    <t>Számla, főkönyvi karton</t>
  </si>
  <si>
    <t>5. Árú kivételezése, kiszállítása</t>
  </si>
  <si>
    <t>6. Készlet csökkenés könyvelése</t>
  </si>
  <si>
    <t>Leltárívek</t>
  </si>
  <si>
    <t>selejtezési jegyzőkönyvek,készlet korosítás</t>
  </si>
  <si>
    <t>Kontroll leírása</t>
  </si>
  <si>
    <t>Típus</t>
  </si>
  <si>
    <t>x</t>
  </si>
  <si>
    <t>napi</t>
  </si>
  <si>
    <t>ALK</t>
  </si>
  <si>
    <t>ITMK</t>
  </si>
  <si>
    <t>Számla, szállítólevél</t>
  </si>
  <si>
    <t>Szállítólevél, számla</t>
  </si>
  <si>
    <t>7. Leltározás</t>
  </si>
  <si>
    <t>8. Készletértékelés</t>
  </si>
  <si>
    <t>Téves leltárfelvétel</t>
  </si>
  <si>
    <t>Készletértékelés</t>
  </si>
  <si>
    <t>Selejtezés elmaradása</t>
  </si>
  <si>
    <t>Megjegyzés</t>
  </si>
  <si>
    <t xml:space="preserve">AUDIT </t>
  </si>
  <si>
    <t>PROGRAM</t>
  </si>
  <si>
    <t>SZÜK</t>
  </si>
  <si>
    <t>Évközi</t>
  </si>
  <si>
    <t>Évvégi</t>
  </si>
  <si>
    <t>kontroll teszt</t>
  </si>
  <si>
    <t>Elemző vizsgálat</t>
  </si>
  <si>
    <t>Tesztelés</t>
  </si>
  <si>
    <t>Elemzés jellege</t>
  </si>
  <si>
    <t>Tesztelés jellege: alapvető vizsgálati eljárások</t>
  </si>
  <si>
    <t xml:space="preserve">Készlet (Áru) </t>
  </si>
  <si>
    <t>nem</t>
  </si>
  <si>
    <t>igen</t>
  </si>
  <si>
    <t>Készletek összetételének változása</t>
  </si>
  <si>
    <t>ELÁBÉ</t>
  </si>
  <si>
    <t>Árbevétel /ELÁBE elemzés</t>
  </si>
  <si>
    <t xml:space="preserve">Szerződések, teljesítésigazolások, számlák vizsgálata, mintavételezéssel, cut-off vizsgálat, jóváírószámlák vizsgálata, vegyes tételek vizsgálata. </t>
  </si>
  <si>
    <t xml:space="preserve">Számlák vizsgálata, mintavételezéssel, jóváíró számlák vizsgálata, korosítás elemzése, bekerülési érték újraszámítása, </t>
  </si>
  <si>
    <t>Évvégi leltár ellenőrzése, újraszámítás</t>
  </si>
  <si>
    <t>Fókönyvi szám</t>
  </si>
  <si>
    <t>Vevő</t>
  </si>
  <si>
    <t>Összeg</t>
  </si>
  <si>
    <t>Deviza</t>
  </si>
  <si>
    <t>Árfolyam</t>
  </si>
  <si>
    <t>Referencia száma</t>
  </si>
  <si>
    <t>Konklúzió</t>
  </si>
  <si>
    <t>✓</t>
  </si>
  <si>
    <t>OK</t>
  </si>
  <si>
    <t xml:space="preserve">Jelölés: </t>
  </si>
  <si>
    <t>Számlával egyezik</t>
  </si>
  <si>
    <t>Eltérés</t>
  </si>
  <si>
    <t>Magyarázott eltérés</t>
  </si>
  <si>
    <t>Nem magyarázott eltérés</t>
  </si>
  <si>
    <t>CX Kft</t>
  </si>
  <si>
    <t>HUF</t>
  </si>
  <si>
    <t>GZ Kft</t>
  </si>
  <si>
    <t>m1</t>
  </si>
  <si>
    <t>Könyvelt összeggel egyezik</t>
  </si>
  <si>
    <t>Számviteli politika szerinti bekerülési elemek</t>
  </si>
  <si>
    <t>Számla</t>
  </si>
  <si>
    <t>Fuvar</t>
  </si>
  <si>
    <t>Vám</t>
  </si>
  <si>
    <t>n/a</t>
  </si>
  <si>
    <t>Könyvelt összeg</t>
  </si>
  <si>
    <t>k160</t>
  </si>
  <si>
    <t>k159</t>
  </si>
  <si>
    <t xml:space="preserve">Nem könyvelte le a visszaküldésre eső fuvardíjat, azt költségként számolta el. </t>
  </si>
  <si>
    <t>ToD Inventory Compilation</t>
  </si>
  <si>
    <t xml:space="preserve">Fordulónap </t>
  </si>
  <si>
    <t>Lényegesség</t>
  </si>
  <si>
    <t>Végrehajtási lényegesség</t>
  </si>
  <si>
    <t>Elhanyagolható hiba</t>
  </si>
  <si>
    <t>Mintszám</t>
  </si>
  <si>
    <t>Készlet megnevezése</t>
  </si>
  <si>
    <t>MÉ</t>
  </si>
  <si>
    <t>Érték</t>
  </si>
  <si>
    <t>Egység ár</t>
  </si>
  <si>
    <t>Számlán szereplő egységár</t>
  </si>
  <si>
    <t>Számla száma</t>
  </si>
  <si>
    <t>Számla dátuma</t>
  </si>
  <si>
    <t>Konkuzió</t>
  </si>
  <si>
    <t>Számított</t>
  </si>
  <si>
    <t>Nem</t>
  </si>
  <si>
    <t>Mennyiség</t>
  </si>
  <si>
    <t>Készletgazdálkodás</t>
  </si>
  <si>
    <t>Az elvégzett teszt alapján jelentős hibát nem azonosítottunk. Az áruk megfelelő beszerzési áron lettek könyvelve.megfeleló összeggel lettek könyvelve.</t>
  </si>
  <si>
    <t>CÉL</t>
  </si>
  <si>
    <t>MÓDSZER</t>
  </si>
  <si>
    <t>Készlet bekerülési érték teszt</t>
  </si>
  <si>
    <t>Cikkszám</t>
  </si>
  <si>
    <t>K128051</t>
  </si>
  <si>
    <t>K227023</t>
  </si>
  <si>
    <t>Számlaszám</t>
  </si>
  <si>
    <t>SZ13579</t>
  </si>
  <si>
    <t>F222104</t>
  </si>
  <si>
    <t>sz864234</t>
  </si>
  <si>
    <t>F973277</t>
  </si>
  <si>
    <t>Számlánkon szereplő összeg</t>
  </si>
  <si>
    <t>Könyvelt összeg (261)</t>
  </si>
  <si>
    <t>….....</t>
  </si>
  <si>
    <t>Eltérés az egyértelműen elhanyagolható hiba alatt van.</t>
  </si>
  <si>
    <t>Szállító</t>
  </si>
  <si>
    <t>Kiválasztott tételekhez tartozó számlák leválogatása</t>
  </si>
  <si>
    <t>Beszerzési ár</t>
  </si>
  <si>
    <t xml:space="preserve">Bekerülési érték újraszámolása </t>
  </si>
  <si>
    <t>Számított bekerülési érték és a könyvelésben szereplő összeg összevetése, eltérés azonosítása</t>
  </si>
  <si>
    <t>Eltérés okának feltárása</t>
  </si>
  <si>
    <t>Készlet Cutoff teszt</t>
  </si>
  <si>
    <t>Alátámasztásként a beszerzés számláját valamint szállítólevelet kérünk (szállítólevél a paritás miatt nagyon fontos)</t>
  </si>
  <si>
    <t>Kiválasztás</t>
  </si>
  <si>
    <t>Számla adai</t>
  </si>
  <si>
    <t>Bevételezési jegy</t>
  </si>
  <si>
    <t>Minta</t>
  </si>
  <si>
    <t>Könyvelési azonosító</t>
  </si>
  <si>
    <t>Könyvelési dátum</t>
  </si>
  <si>
    <t>Teljesítés dátuma</t>
  </si>
  <si>
    <t>Számla megnevezése</t>
  </si>
  <si>
    <t>Számla összege</t>
  </si>
  <si>
    <t>Számított érteék</t>
  </si>
  <si>
    <t>Eltérés HUFban</t>
  </si>
  <si>
    <t xml:space="preserve">Időszak </t>
  </si>
  <si>
    <t>P-B-4699-2020</t>
  </si>
  <si>
    <t>3200515184</t>
  </si>
  <si>
    <t>Megfelelő</t>
  </si>
  <si>
    <t>P-B-4567-2020</t>
  </si>
  <si>
    <t>3200501207</t>
  </si>
  <si>
    <t>P-B-4460-2020</t>
  </si>
  <si>
    <t>3200493547</t>
  </si>
  <si>
    <t>P-B-4696-2020</t>
  </si>
  <si>
    <t>3200521355</t>
  </si>
  <si>
    <t>P-B-4446-2020</t>
  </si>
  <si>
    <t>3200493216.</t>
  </si>
  <si>
    <t>P-B-88-2021</t>
  </si>
  <si>
    <t>3200543470</t>
  </si>
  <si>
    <t>P-B-86-2021</t>
  </si>
  <si>
    <t>3200545200</t>
  </si>
  <si>
    <t>P-B-231-2021</t>
  </si>
  <si>
    <t>3200551423</t>
  </si>
  <si>
    <t>P-B-283-2021</t>
  </si>
  <si>
    <t>P-B-113-2021</t>
  </si>
  <si>
    <t>3200537167</t>
  </si>
  <si>
    <t xml:space="preserve">annak ellenőrzése,  hogy a paritások alapján a megfelelő időszakra van-e könyvelve a készletbeszerzés. Tehát: </t>
  </si>
  <si>
    <t xml:space="preserve">Van-e olyan készlet amit kimutat a könyveiben de még nem a Társaságé valamint </t>
  </si>
  <si>
    <t>Van-e olyan készlet amit nem mutat ki a könyveiben de már a Társaságé?</t>
  </si>
  <si>
    <t>A kiválasztást a fordulónap előtti (pl: december, utolsó 2 hét, utolsó 1 hét stb) valamint fordulónap utáni (pl: január, első hét, első 2 hét stb) készlet beszerzés</t>
  </si>
  <si>
    <t>Ádevizaárfolyammal újrakalkulált</t>
  </si>
  <si>
    <t>2024 DECEMBER</t>
  </si>
  <si>
    <t>2025 JANUÁR</t>
  </si>
  <si>
    <t>KONKLÚZIÓ</t>
  </si>
  <si>
    <t xml:space="preserve">KONKLÚZIÓ </t>
  </si>
  <si>
    <t>Az elvégzett teszt alapján hiba nem került feltárásra.</t>
  </si>
  <si>
    <t>A beszerzések megfelelő időpontra kerültek könyvelésre</t>
  </si>
  <si>
    <t>BESZERZÉS</t>
  </si>
  <si>
    <t>Készlet NRV teszt</t>
  </si>
  <si>
    <t xml:space="preserve">
A kiválasztott tételek analitikában szereplő adatai (azonosító, megnevezés, mennyiség, mértékegység, érték)</t>
  </si>
  <si>
    <t>Fordulónapot követő első értékesítési számlát kérjük be -&gt; egységenkénti árat rögzítsük</t>
  </si>
  <si>
    <t>darab szám</t>
  </si>
  <si>
    <t>Nyereségesen értékesítették?</t>
  </si>
  <si>
    <t>További vizsgálat szükséges?</t>
  </si>
  <si>
    <t>Mekkora nyereséggel értékesítették?</t>
  </si>
  <si>
    <t>Kiválasztással egyezik</t>
  </si>
  <si>
    <t>Cikkszám 5</t>
  </si>
  <si>
    <t>Darab</t>
  </si>
  <si>
    <t>SI22-0265</t>
  </si>
  <si>
    <t>Vevő  Zrt.</t>
  </si>
  <si>
    <t>Igen</t>
  </si>
  <si>
    <t>Cikkszám 12</t>
  </si>
  <si>
    <t>SI22-0266</t>
  </si>
  <si>
    <t>Cikkszám 1</t>
  </si>
  <si>
    <t>Cikkszám 2</t>
  </si>
  <si>
    <t>Számviteli politika: Beszerzési ár alatt 5%-al történik az eladás, akkor értékvesztést kell elszámolni.</t>
  </si>
  <si>
    <t>Elszámolt értékvesztés</t>
  </si>
  <si>
    <t>Számított értékvesztés</t>
  </si>
  <si>
    <t>Szükséges értékvesztés</t>
  </si>
  <si>
    <t>Értékelési szabályzat szerint nem mnősül jelentősnek</t>
  </si>
  <si>
    <t>Nincs Év-re ok</t>
  </si>
  <si>
    <t>Hiba</t>
  </si>
  <si>
    <t>Egységár</t>
  </si>
  <si>
    <t>Analitikában</t>
  </si>
  <si>
    <t>Analitikából kiválasztott , mintavétellel</t>
  </si>
  <si>
    <t>Mennyiség az anlitikában</t>
  </si>
  <si>
    <t>Leltározott mennyiség</t>
  </si>
  <si>
    <t>Hiány könyvelésre került</t>
  </si>
  <si>
    <t>Rendben</t>
  </si>
  <si>
    <t xml:space="preserve">Analitika szerint </t>
  </si>
  <si>
    <t>Adminisztrációs hiba, lekönyvelésre került</t>
  </si>
  <si>
    <t>Nem számlázott szállítás , EEH alatt van</t>
  </si>
  <si>
    <t>Főkönyv - analitika egyeztetés</t>
  </si>
  <si>
    <t>Analitikából mintaválasztással választunk, MÓDSZER:</t>
  </si>
  <si>
    <t>A könyv szerinti érték és a fordulónap utáni első értékesítési egységár viszonyát vizsgáljuk</t>
  </si>
  <si>
    <r>
      <t xml:space="preserve"> A kiválasztott tételekhez alátámasztásként a </t>
    </r>
    <r>
      <rPr>
        <u/>
        <sz val="8"/>
        <color rgb="FF000000"/>
        <rFont val="Arial"/>
        <family val="2"/>
        <charset val="238"/>
      </rPr>
      <t xml:space="preserve">fordulónap utáni első értékesítés </t>
    </r>
    <r>
      <rPr>
        <sz val="8"/>
        <color rgb="FF000000"/>
        <rFont val="Arial"/>
        <family val="2"/>
        <charset val="238"/>
      </rPr>
      <t>számláját és szállítólevelet kérjük el</t>
    </r>
  </si>
  <si>
    <t>k2</t>
  </si>
  <si>
    <t>k1</t>
  </si>
  <si>
    <t>Értékvesztés teszt</t>
  </si>
  <si>
    <t>Állítások: értékelés, pontosság</t>
  </si>
  <si>
    <t>Kiindulás az NRV teszt eredményéből</t>
  </si>
  <si>
    <t xml:space="preserve">Vizsgálandó tételek: Konklúzió 2.: Ha az értékesítési ár jelentősen alacsonyabb, mint a könyv szerinti érték, további vizsgálat szükséges, mert értékvesztés elszámolását indokolhatja fordulónapon. </t>
  </si>
  <si>
    <t>Számviteli politika áttekintése (értékelési szabályzat)</t>
  </si>
  <si>
    <t>Értékvesztés újraszámolása</t>
  </si>
  <si>
    <r>
      <t>•</t>
    </r>
    <r>
      <rPr>
        <sz val="8"/>
        <color rgb="FF000000"/>
        <rFont val="Arial"/>
        <family val="2"/>
      </rPr>
      <t>Mi minősül jelentősnek? Számviteli politikában rögzíteni szükséges</t>
    </r>
  </si>
  <si>
    <r>
      <t>•</t>
    </r>
    <r>
      <rPr>
        <sz val="8"/>
        <color rgb="FF000000"/>
        <rFont val="Arial"/>
        <family val="2"/>
      </rPr>
      <t>Mi minősül tartósnak? Legalább 1 éve</t>
    </r>
  </si>
  <si>
    <r>
      <t>•</t>
    </r>
    <r>
      <rPr>
        <sz val="8"/>
        <color rgb="FF000000"/>
        <rFont val="Arial"/>
        <family val="2"/>
      </rPr>
      <t xml:space="preserve">Minőségromlással összefüggő – eredeti rendeltetésének nem felel meg -&gt; </t>
    </r>
    <r>
      <rPr>
        <sz val="8"/>
        <color rgb="FF00B0F0"/>
        <rFont val="Arial"/>
        <family val="2"/>
      </rPr>
      <t>év közben is elszámolható</t>
    </r>
  </si>
  <si>
    <r>
      <t>•</t>
    </r>
    <r>
      <rPr>
        <sz val="8"/>
        <color rgb="FF000000"/>
        <rFont val="Arial"/>
        <family val="2"/>
      </rPr>
      <t>Lejárt a szavatossági ideje</t>
    </r>
  </si>
  <si>
    <t>Vizsgálata: szav. Idő vizsgálata</t>
  </si>
  <si>
    <r>
      <t>•</t>
    </r>
    <r>
      <rPr>
        <sz val="8"/>
        <color rgb="FF000000"/>
        <rFont val="Arial"/>
        <family val="2"/>
      </rPr>
      <t>Megrongálódott</t>
    </r>
  </si>
  <si>
    <r>
      <t>•</t>
    </r>
    <r>
      <rPr>
        <sz val="8"/>
        <color rgb="FF000000"/>
        <rFont val="Arial"/>
        <family val="2"/>
      </rPr>
      <t xml:space="preserve">Amennyiben az ÉV okai nem állnak fenn, vagy nem olyan mértékben akkor vissza kell írni egyéb bevételként, max a KSZÉ-ig -&gt; </t>
    </r>
    <r>
      <rPr>
        <sz val="8"/>
        <color rgb="FF00B0F0"/>
        <rFont val="Arial"/>
        <family val="2"/>
      </rPr>
      <t>csak fordulónapon számolható el</t>
    </r>
  </si>
  <si>
    <t>•Fajlagosan kis értékű készletek értékvesztése: Amennyiben koros a készlet, nem mozgott x ideje (számviteli politikában rögzítve, kategóriánként % pl. 365 napon túli 100% ÉV, 180-365 nap: 50% ÉV)</t>
  </si>
  <si>
    <t>Minőségromlással összefüggő – eredeti rendeltetésének nem felel meg -&gt;tételek vizsgálata</t>
  </si>
  <si>
    <t>Korábbi értékvesztés okainak - fentáll még? _ elemzése</t>
  </si>
  <si>
    <t>Könyvelés</t>
  </si>
  <si>
    <t>ok</t>
  </si>
  <si>
    <t>hiba</t>
  </si>
  <si>
    <t>Leltár ellenőrzés</t>
  </si>
  <si>
    <t>Az év végi készlet helytállóságának ellenőrzése</t>
  </si>
  <si>
    <t>Polcról választás</t>
  </si>
  <si>
    <t>,,</t>
  </si>
  <si>
    <t>…</t>
  </si>
  <si>
    <t>Utolsó készlet mozgás elemzése</t>
  </si>
  <si>
    <t>H1, nem került javításra</t>
  </si>
  <si>
    <t>Árbevétel / ELÁBÉ elemzés</t>
  </si>
  <si>
    <t>Árbevétel és ELÁBÉ összhang keresése</t>
  </si>
  <si>
    <t>Árbevétel havi alakulásának legyűjtése</t>
  </si>
  <si>
    <t>Összhang elemzése</t>
  </si>
  <si>
    <t>Eltérések magyarázata</t>
  </si>
  <si>
    <t>2024. év</t>
  </si>
  <si>
    <t>Árbevétel</t>
  </si>
  <si>
    <t>Összesen</t>
  </si>
  <si>
    <t>Árrés%</t>
  </si>
  <si>
    <t>Az elvégzett elemzés alapján az árbevétel és az ELÁBÉ alakulása összhangban van.</t>
  </si>
  <si>
    <t>Mérleg / eredménykimutatás sorok</t>
  </si>
  <si>
    <t>eFt</t>
  </si>
  <si>
    <t xml:space="preserve">Tárgyév a "M"főösszeg  vagy az árbevétel  %-ban </t>
  </si>
  <si>
    <t xml:space="preserve">Végrehajtási lényegesség feletti </t>
  </si>
  <si>
    <t>Előzó év</t>
  </si>
  <si>
    <t>Mérleg: 09.30. Eredménykimutatás: 1-9 hó évesített adat</t>
  </si>
  <si>
    <t>2024/2023</t>
  </si>
  <si>
    <t>Csalási kockázat?</t>
  </si>
  <si>
    <t>Magas</t>
  </si>
  <si>
    <t>Állítások</t>
  </si>
  <si>
    <t>Jelentős</t>
  </si>
  <si>
    <t xml:space="preserve">Tételek kiválasztása mintavétellel </t>
  </si>
  <si>
    <t>MINTAVÉTEL:</t>
  </si>
  <si>
    <t>Végrehajtási lényegesség (VHL)</t>
  </si>
  <si>
    <t>VHL felett tétel szám</t>
  </si>
  <si>
    <t>VHL felett összesen</t>
  </si>
  <si>
    <t>KVSZÉ</t>
  </si>
  <si>
    <t>Maradék sokaság</t>
  </si>
  <si>
    <t>Összes tesztelendő tétel</t>
  </si>
  <si>
    <t>Mintaszám (Maradék sokaság / VHL)</t>
  </si>
  <si>
    <t>Ft</t>
  </si>
  <si>
    <t>ÉRTÉKESÍTÉS</t>
  </si>
  <si>
    <t>A kiválasztást a fordulónap előtti (pl: december, utolsó 2 hét, utolsó 1 hét stb) valamint fordulónap utáni (pl: január, első hét, első 2 hét stb) készlet eladásokat</t>
  </si>
  <si>
    <t>Devizaárfolyammal újrakalkulált</t>
  </si>
  <si>
    <t>Bejövő számla adai</t>
  </si>
  <si>
    <t>Raktár kivét jegy</t>
  </si>
  <si>
    <t>Vevő Kft 18</t>
  </si>
  <si>
    <t>Vevő Kft 3</t>
  </si>
  <si>
    <t>Vevő Rt 74</t>
  </si>
  <si>
    <t>Vevő 55</t>
  </si>
  <si>
    <t>Vevő 134</t>
  </si>
  <si>
    <t>Vevő Kft 65</t>
  </si>
  <si>
    <t>Vevő 122</t>
  </si>
  <si>
    <t>Vevő Kft 5</t>
  </si>
  <si>
    <t>Vevő 765</t>
  </si>
  <si>
    <t>Vevő 34</t>
  </si>
  <si>
    <t>Szállító 76</t>
  </si>
  <si>
    <t>Szállító 12</t>
  </si>
  <si>
    <t>Szállító G14</t>
  </si>
  <si>
    <t>Szállító Kft 88</t>
  </si>
  <si>
    <t>Szállító Kft 14</t>
  </si>
  <si>
    <t>Szállító Kft 29</t>
  </si>
  <si>
    <t>Szállító 42</t>
  </si>
  <si>
    <t>Szállító Kft 96</t>
  </si>
  <si>
    <t>Szállító 21</t>
  </si>
  <si>
    <t>Szállító 6</t>
  </si>
  <si>
    <t>4300494316.</t>
  </si>
  <si>
    <t>4300739028</t>
  </si>
  <si>
    <t>3200739028</t>
  </si>
  <si>
    <t>B00515184</t>
  </si>
  <si>
    <t>B00501207</t>
  </si>
  <si>
    <t>B00493547</t>
  </si>
  <si>
    <t>B00521355</t>
  </si>
  <si>
    <t>B0049B16</t>
  </si>
  <si>
    <t>B00543470</t>
  </si>
  <si>
    <t>B00545200</t>
  </si>
  <si>
    <t>B00551423.</t>
  </si>
  <si>
    <t>B00739028.</t>
  </si>
  <si>
    <t>B00537167..</t>
  </si>
  <si>
    <t>K00515184</t>
  </si>
  <si>
    <t>K00501207</t>
  </si>
  <si>
    <t>K00493547</t>
  </si>
  <si>
    <t>K00521355</t>
  </si>
  <si>
    <t>K00545200</t>
  </si>
  <si>
    <t>K00551423.</t>
  </si>
  <si>
    <t>K00739028.</t>
  </si>
  <si>
    <t>Az értékesítésekmegfelelő időpontra kerültek könyvelésre</t>
  </si>
  <si>
    <t xml:space="preserve">Van-e olyan készlet amit kimutat a könyveiben de már nem a Társaságé valamint </t>
  </si>
  <si>
    <t>Van-e olyan készlet amit nem mutat ki a könyveiben de még a Társaságé?</t>
  </si>
  <si>
    <t>Szállítólevél</t>
  </si>
  <si>
    <t>K00504701</t>
  </si>
  <si>
    <t>K00537167</t>
  </si>
  <si>
    <t>K00490162</t>
  </si>
  <si>
    <t>SZ6515184</t>
  </si>
  <si>
    <t>SZ6521355</t>
  </si>
  <si>
    <t>SZ649K16</t>
  </si>
  <si>
    <t>SZ6545200</t>
  </si>
  <si>
    <t>SZ6551423.</t>
  </si>
  <si>
    <t>SZ6501203</t>
  </si>
  <si>
    <t>SZ6493543</t>
  </si>
  <si>
    <t>SZ658430</t>
  </si>
  <si>
    <t>SZ6339028.</t>
  </si>
  <si>
    <t>SZ6533163</t>
  </si>
  <si>
    <t>Cikkszám  1</t>
  </si>
  <si>
    <t>Cikkszám  2</t>
  </si>
  <si>
    <t>Cikkszám  3</t>
  </si>
  <si>
    <t>Cikkszám  4</t>
  </si>
  <si>
    <t>Cikkszám  5</t>
  </si>
  <si>
    <t>Cikkszám  11</t>
  </si>
  <si>
    <t>Cikkszám  223</t>
  </si>
  <si>
    <t>Cikkszám  618</t>
  </si>
  <si>
    <t>Cikkszám  77</t>
  </si>
  <si>
    <t>Cikkszám  875</t>
  </si>
  <si>
    <t>Cikkszám  61</t>
  </si>
  <si>
    <t>Cikkszám 9</t>
  </si>
  <si>
    <t>Cikkszám  44</t>
  </si>
  <si>
    <t>Cikkszám  53</t>
  </si>
  <si>
    <t>Állítások: Elhatárolás, teljesség, pontosság</t>
  </si>
  <si>
    <t>annak megállapítása, hogy a készletek nem túlértékeltek-e</t>
  </si>
  <si>
    <t>Vevő Kft. 34</t>
  </si>
  <si>
    <t>Vevő Kft. 16</t>
  </si>
  <si>
    <t>Vevő Kft. 2</t>
  </si>
  <si>
    <r>
      <rPr>
        <b/>
        <sz val="8"/>
        <rFont val="Arial"/>
        <family val="2"/>
      </rPr>
      <t>Konklúzió 1.</t>
    </r>
    <r>
      <rPr>
        <sz val="8"/>
        <rFont val="Arial"/>
        <family val="2"/>
      </rPr>
      <t>: az értékesítési ár magasabb, mint a könyv szerinti érték, rendben van, nyereségesen értékesít -&gt; nincs további vizsgálatra szükség</t>
    </r>
  </si>
  <si>
    <r>
      <rPr>
        <b/>
        <sz val="8"/>
        <rFont val="Arial"/>
        <family val="2"/>
      </rPr>
      <t>Konklúzió 2.</t>
    </r>
    <r>
      <rPr>
        <sz val="8"/>
        <rFont val="Arial"/>
        <family val="2"/>
      </rPr>
      <t xml:space="preserve">: az értékesítési ár jelentősen alacsonyabb, mint a könyv szerinti érték, további vizsgálat szükséges, mert értékvesztés elszámolását indokolhatja fordulónapon. </t>
    </r>
  </si>
  <si>
    <t>…....</t>
  </si>
  <si>
    <t>Annak vizsgálata, hogy az értékvesztés elszámolt összege megfelelő-e</t>
  </si>
  <si>
    <t>Fajlagosan kisértékű készlet vizsgálata - korosítás alapján</t>
  </si>
  <si>
    <t xml:space="preserve">Megfontolások: </t>
  </si>
  <si>
    <t>H1 nem került könyvelésre, mert a számvitel politika alapján a Társaság nem tekinti jelentősnek.</t>
  </si>
  <si>
    <t>KIVETÍTÉS</t>
  </si>
  <si>
    <t>további tételek 5,6,7</t>
  </si>
  <si>
    <t>A hiba az egyedileg kiválasztott, végrehajtási lényegesség feletti tételnél merült fel. Nem lehet kiterjeszteni a sokaságra.</t>
  </si>
  <si>
    <t>…...</t>
  </si>
  <si>
    <t>VHL FELETTI</t>
  </si>
  <si>
    <t>k18920</t>
  </si>
  <si>
    <t>ABC Kft</t>
  </si>
  <si>
    <t>SZ13535</t>
  </si>
  <si>
    <t>F222154</t>
  </si>
  <si>
    <t xml:space="preserve">Árbevétel </t>
  </si>
  <si>
    <t xml:space="preserve">Előzó év </t>
  </si>
  <si>
    <t>Tárgyév</t>
  </si>
  <si>
    <t>ezer forint</t>
  </si>
  <si>
    <t>Mérlegfőösszeg</t>
  </si>
  <si>
    <t>Áru készlet</t>
  </si>
  <si>
    <t>Állítások: Teljesség</t>
  </si>
  <si>
    <t>Szubjektivitás</t>
  </si>
  <si>
    <t>Változás</t>
  </si>
  <si>
    <t>Bizonytalanság</t>
  </si>
  <si>
    <t>Összetettség</t>
  </si>
  <si>
    <t>Csalási kockázat</t>
  </si>
  <si>
    <t>Készlet forgási sebessége</t>
  </si>
  <si>
    <t>Készletek forgási sebességének számítása</t>
  </si>
  <si>
    <t>Előző évvel való összehasonlítás, eltérés elemzése</t>
  </si>
  <si>
    <t>a készlet forgási sebességének megismerése</t>
  </si>
  <si>
    <t>Készletek forgási sebessége (nap)</t>
  </si>
  <si>
    <t>Magyarázat</t>
  </si>
  <si>
    <t>A készlet értékének növekedését a beszerzési ár növekedése okozta.</t>
  </si>
  <si>
    <t>Változás %</t>
  </si>
  <si>
    <t>Az árbevétel növekedés oka, a kereslet növekedése, és áremelés</t>
  </si>
  <si>
    <t>kismértékben javult</t>
  </si>
  <si>
    <t>KONKLÚZIÓ: a forgási sebesség kismértékben javult az előző évhez képest. A változás összhangban van a rendelkezésre álló egyéb információkkal.</t>
  </si>
  <si>
    <t>Pontosság</t>
  </si>
  <si>
    <t>1. Ajánlat kérés, ajánlat adása, szerződéskötés</t>
  </si>
  <si>
    <t>Például</t>
  </si>
  <si>
    <t>MK</t>
  </si>
  <si>
    <t xml:space="preserve">Manuális kontroll: </t>
  </si>
  <si>
    <t>aláírással való jóváhagyás</t>
  </si>
  <si>
    <t>Informatikai támogatás mellett végzett manuális kontroll</t>
  </si>
  <si>
    <t>IT rendszerből kinyert lista összepipálása a bizonylattal</t>
  </si>
  <si>
    <t>IRFMK</t>
  </si>
  <si>
    <t>Informatikai rendszertől függó manuális kontrollok</t>
  </si>
  <si>
    <t>X összeg feletti számlákat az IT továbbítja jóváhagyásra, amit a vezető manuálisan jóváhagy</t>
  </si>
  <si>
    <t>Alkalmazási kontroll</t>
  </si>
  <si>
    <t>jóváhagyás: egy számla csak akkor fizethető ki, akkor utalható az összeg - ha a számla és a szállítólevél adatai azonosak.</t>
  </si>
  <si>
    <t>Minta nagyság</t>
  </si>
  <si>
    <t>Kontroll gyakorisága</t>
  </si>
  <si>
    <t>Közepes megbízhatóság</t>
  </si>
  <si>
    <t>Magas megbízhatóság</t>
  </si>
  <si>
    <t xml:space="preserve">Éves </t>
  </si>
  <si>
    <t>1 év végén</t>
  </si>
  <si>
    <t>Negyedéves</t>
  </si>
  <si>
    <t>Havi</t>
  </si>
  <si>
    <t>Heti</t>
  </si>
  <si>
    <t>Napi</t>
  </si>
  <si>
    <t xml:space="preserve">Automatikus </t>
  </si>
  <si>
    <t>1 az IT környezet tesztelés során</t>
  </si>
  <si>
    <t>Azonosított hiba</t>
  </si>
  <si>
    <t>Minta kiterjesztése</t>
  </si>
  <si>
    <t>Jelentős változás</t>
  </si>
  <si>
    <t>Vezetés elfogultsága</t>
  </si>
  <si>
    <t>Csalás</t>
  </si>
  <si>
    <t>Egyéb tényezők</t>
  </si>
  <si>
    <t>Számlaegyenlegek</t>
  </si>
  <si>
    <t>Közzététel</t>
  </si>
  <si>
    <t>Előfordulás</t>
  </si>
  <si>
    <t>Létezés</t>
  </si>
  <si>
    <t>Teljesség</t>
  </si>
  <si>
    <t>Elhatárolás</t>
  </si>
  <si>
    <t>Jogok és kötelmek</t>
  </si>
  <si>
    <t>Érthetőség</t>
  </si>
  <si>
    <t>Pontosság, értékelés és felosztás</t>
  </si>
  <si>
    <t>Pontosság és értékelés</t>
  </si>
  <si>
    <t>Besorolás</t>
  </si>
  <si>
    <t>Bemutatás</t>
  </si>
  <si>
    <t>Ügyletcsoportok</t>
  </si>
  <si>
    <t>Mi lehet hiábás és az arra reagáló kontrollok felmérése a készletgazdálkodásban</t>
  </si>
  <si>
    <t xml:space="preserve">Alkalmazott rendszerek </t>
  </si>
  <si>
    <t>Factory főkönyvi rendszer</t>
  </si>
  <si>
    <t>Billperfect számlázó és készletkezelő rendszer</t>
  </si>
  <si>
    <t>Folyamat lépései</t>
  </si>
  <si>
    <t>Eredendő kockázat / Mi lehet hibás? (WCGW)</t>
  </si>
  <si>
    <t>Létezés / előfordulás / jogok és kötelmek</t>
  </si>
  <si>
    <t>Pontosság / értékelés</t>
  </si>
  <si>
    <t>Elhatárolás (cut-off)</t>
  </si>
  <si>
    <t>Besorolás/ bemutatás</t>
  </si>
  <si>
    <r>
      <rPr>
        <b/>
        <sz val="9"/>
        <color theme="1"/>
        <rFont val="Calibri"/>
        <family val="2"/>
        <scheme val="minor"/>
      </rPr>
      <t>Kontrollok kialakításának és bevezetésének (D&amp;I) értékelése</t>
    </r>
    <r>
      <rPr>
        <b/>
        <sz val="11"/>
        <color theme="1"/>
        <rFont val="Calibri"/>
        <family val="2"/>
        <charset val="238"/>
        <scheme val="minor"/>
      </rPr>
      <t xml:space="preserve"> 
Igen,Nem</t>
    </r>
  </si>
  <si>
    <t>A kontroll típusa 
MK, ITKM, IRFMK, ALK</t>
  </si>
  <si>
    <t>Gyakoriság</t>
  </si>
  <si>
    <t>3. Az áru beérkezése</t>
  </si>
  <si>
    <t>Nem minden megrendelt áru kerül leszállításra (teljesítésre) 
A beérkezett áru nem egyezik meg a megrendeléssel</t>
  </si>
  <si>
    <t xml:space="preserve">A raktáros a szállítólevélen szereplő tételeket egyezteti a megrendeléssel, az egyezőséget pipálással jelzi. Átadó és átvevő aláírásával látja el a szállítólevelet az áru átvételének igazolására. </t>
  </si>
  <si>
    <t xml:space="preserve">Igen </t>
  </si>
  <si>
    <t>4. Az áru bevételezése (készletnövekedés könyvelése)</t>
  </si>
  <si>
    <t xml:space="preserve">Nem minden beérkezett áru kerül rögzítésre (bevételezésre) a raktári nyilvántartó rendszerben 
</t>
  </si>
  <si>
    <t xml:space="preserve">A raktáros a nyitott megrendelések litáját hetente egyezteti.
Az integrált rendszerből lehívott szállítólevél adatokat a készletnyilvántartással a kereskedelmi asszisztens egyezteti heti gyakorisággal. </t>
  </si>
  <si>
    <t>NÉ
ITMK</t>
  </si>
  <si>
    <t>4. számla beérkezése/könyvelése</t>
  </si>
  <si>
    <t xml:space="preserve">Nem minden beérkezett áruról érkezik szállítói számla
A számla tartalma eltéréseket mutat egy vagy több tételnél mennyiségben, értékben ezéltal nem egyezik meg a megrendelt, visszaigazolt és beérkezett áruval.  </t>
  </si>
  <si>
    <t>A beérkezett nem számlázott áruk listáját a könyvelési asszisztens havonta egyezteti.
Könyvelési asszisztens egyezteti a számlát a megrendeléssel és a szállítólevéllel, melyet pipálással és aláírással igazol.</t>
  </si>
  <si>
    <t>NÉ
MK</t>
  </si>
  <si>
    <t>5-6. Áru lefoglalása, kivételezése, kiszállítása</t>
  </si>
  <si>
    <t>Nem kerül szállítólevél kiállításra a csomagolt áruról</t>
  </si>
  <si>
    <t>Nem a megrendelésre kért árut készítik elő kiszállításra</t>
  </si>
  <si>
    <t>Adategyeztetés: előkészített  áru tételes egyeztetése a szállítólevéllel a raktári dolgozó által.</t>
  </si>
  <si>
    <t xml:space="preserve">A készletcsökkenés nem kerül rögzítésre az analitikus nyilvántartásban </t>
  </si>
  <si>
    <t xml:space="preserve">Automatikus: a szállítólevél kiállításával az áru automatikusan kivételezésre kerül a raktári nyilvántartásból. </t>
  </si>
  <si>
    <t xml:space="preserve">ALK </t>
  </si>
  <si>
    <t>5-6.Számlázás</t>
  </si>
  <si>
    <t>A kiszállított áru nem kerül kiszámlázásra</t>
  </si>
  <si>
    <t>Automatikus: az integrált rendszer automatikusan állítja elő a számlát a szállítólevél alapján, manuális kontroll nincs.</t>
  </si>
  <si>
    <t>Szállítólevél nélkül is lehet számlát kiállítani</t>
  </si>
  <si>
    <t>Automatikus: a rendszer szállítólevél nélkül nem enged számlát kiállítani</t>
  </si>
  <si>
    <t>5-6. A számla rögzítése</t>
  </si>
  <si>
    <t>A számla nem a megfelelő periódusra és vevőre kerül rögzítésre</t>
  </si>
  <si>
    <t>X</t>
  </si>
  <si>
    <t>Automatikus: A számla kiállításával automatikusan elszámolásra kerülnek a kapcsolódó főkönyvi tételek, manuális beavatkozás nem történik. A rögzítés a teljesítés időpontjára történik.</t>
  </si>
  <si>
    <t>Nincs leltárfelvétel</t>
  </si>
  <si>
    <t>Évente aktualzált leltárutasításnak megfelelő és dokumentált leltárfelvétel, a leltáreltérések dokumentáltan kerülnek igazolásra</t>
  </si>
  <si>
    <t xml:space="preserve">évente </t>
  </si>
  <si>
    <t>Az átlagos beszerzési ár nem megfelelően kerül alkalmazásra</t>
  </si>
  <si>
    <t xml:space="preserve">Szoftver beállítás, a főkönyvelő a bevezetéskor ellenőrizte </t>
  </si>
  <si>
    <t xml:space="preserve">Értékvesztés elszámolása, beleértve az értékvesztés visszaírását is, nem megfelelő, a készlet alul vagy felül értékelt </t>
  </si>
  <si>
    <t>10 MFt felett főkönyvelő jóváhagyása szükséges</t>
  </si>
  <si>
    <t xml:space="preserve">Beszerzési igazgató helyszíni ellenőrzést végez a leltározás során és a selejtezés 10 M Ft felett a jóváhagyásához kötött </t>
  </si>
  <si>
    <t xml:space="preserve">Kontrollok típusai és a táblázatban használt rövidítések </t>
  </si>
  <si>
    <r>
      <t xml:space="preserve">manuális: </t>
    </r>
    <r>
      <rPr>
        <b/>
        <sz val="12"/>
        <color theme="1"/>
        <rFont val="Arial"/>
        <family val="2"/>
      </rPr>
      <t>MK</t>
    </r>
  </si>
  <si>
    <r>
      <t xml:space="preserve">informatikai támogatás mellett végzett manuális kontroll: </t>
    </r>
    <r>
      <rPr>
        <b/>
        <sz val="12"/>
        <color theme="1"/>
        <rFont val="Arial"/>
        <family val="2"/>
      </rPr>
      <t xml:space="preserve"> ITMK</t>
    </r>
  </si>
  <si>
    <r>
      <t xml:space="preserve">informatikai rendszertől függő manuális kontroll: </t>
    </r>
    <r>
      <rPr>
        <b/>
        <sz val="12"/>
        <color theme="1"/>
        <rFont val="Arial"/>
        <family val="2"/>
      </rPr>
      <t>IRFMK</t>
    </r>
  </si>
  <si>
    <r>
      <t xml:space="preserve">alkalmazási kontroll: </t>
    </r>
    <r>
      <rPr>
        <b/>
        <sz val="12"/>
        <color theme="1"/>
        <rFont val="Arial"/>
        <family val="2"/>
      </rPr>
      <t>ALK</t>
    </r>
  </si>
  <si>
    <r>
      <t xml:space="preserve"> A raktári asszisztens a megrendeléskartonon lefoglalt árut az integrált rendszerből előállított szállítólevélen rögzíti. A rögzítés helyességének az </t>
    </r>
    <r>
      <rPr>
        <b/>
        <sz val="12"/>
        <color theme="1"/>
        <rFont val="Arial"/>
        <family val="2"/>
      </rPr>
      <t xml:space="preserve">ellenőrzése automatikus, a szállítólevél és a megrendelés adatainak eltérése esetén a rendszer jelez. </t>
    </r>
  </si>
  <si>
    <t xml:space="preserve">
Nem (nem dokumentált)
Igen</t>
  </si>
  <si>
    <t xml:space="preserve">Nem </t>
  </si>
  <si>
    <t>e Ft</t>
  </si>
  <si>
    <t>Releváns állítás</t>
  </si>
  <si>
    <t xml:space="preserve">Jelentős </t>
  </si>
  <si>
    <t>Ügyfél neve</t>
  </si>
  <si>
    <t xml:space="preserve">Krskedő Kft. </t>
  </si>
  <si>
    <t xml:space="preserve">A lényeges hibás állítás kockázatainak azonosítása az állítások szintjén
(egyszerűsített kimutatás)
</t>
  </si>
  <si>
    <t>Fordulónap</t>
  </si>
  <si>
    <t>2024.12.31.</t>
  </si>
  <si>
    <t>Átfogó lényegesség</t>
  </si>
  <si>
    <t xml:space="preserve">Az ügyletcsoportok, számlaegyenlegek. valamint a releváns állítások és a hozzájuk kapcsolódó lehetséges kockázatok leírása szakmai megítélés kérdése, ezért lehetséges, hogy más könyvvizsgáló a példában bemutatottól eltérő eredményre jutna.    </t>
  </si>
  <si>
    <t>Egyértelműen elhanyagolható hiba</t>
  </si>
  <si>
    <t xml:space="preserve">FONTOS 
•	A lényeges hibás állítás kockázatát a releváns állításokra kell felmérni
•	Ha nem támaszkodunk kontrollokra, akkor az ellenőrzési kockázat magas	
•	Ha a könyvvizsgáló nem tervezi a kontrollok működési hatékonyságának tesztelését, a lényeges hibás állítás kockázatának felmérése megegyezik az eredendő kockázat felmérésével.  </t>
  </si>
  <si>
    <t xml:space="preserve">Eredendő kockázat (nagyságrend és valószínűség) meghatározása és felmérése a releváns állításokra </t>
  </si>
  <si>
    <t>Ellenőrzési kockázat meghatározása a releváns állításokra
Alacsony/Magas</t>
  </si>
  <si>
    <t>Lényeges hibás állítás kockázata 
Standard/Fokozott/Jelentős</t>
  </si>
  <si>
    <t xml:space="preserve">Mérleg/ Eredménykimutatás </t>
  </si>
  <si>
    <t>Ügyletcsoprt, számlaegyenleg, közzététel
(SZÜK)</t>
  </si>
  <si>
    <t>Érték 
e Ft</t>
  </si>
  <si>
    <t>Az összeg materiális?</t>
  </si>
  <si>
    <t>Üzelti folyamat</t>
  </si>
  <si>
    <t>SZÜK minősítése</t>
  </si>
  <si>
    <t xml:space="preserve">Mi lehet hibás?
WCGW? </t>
  </si>
  <si>
    <t>Valószínűség</t>
  </si>
  <si>
    <t xml:space="preserve">Nagyságrend </t>
  </si>
  <si>
    <t xml:space="preserve">Létezés
</t>
  </si>
  <si>
    <t xml:space="preserve">
Pontosság
Értékelés</t>
  </si>
  <si>
    <t>Elhatárolás
(cut-off)</t>
  </si>
  <si>
    <t>Besorolás
Bemutatás</t>
  </si>
  <si>
    <t xml:space="preserve">Kontrollok tesztelése
igen/nem </t>
  </si>
  <si>
    <t>Hatékony? 
Igen/nem</t>
  </si>
  <si>
    <t xml:space="preserve">
Létezés
</t>
  </si>
  <si>
    <t>KÉSZLETEK</t>
  </si>
  <si>
    <t xml:space="preserve">Áruk beszerzési áron
Kereskedelmi áruk értékvesztése és annak visszaírása
</t>
  </si>
  <si>
    <t>Létezés/előfordulás/
 Jogok és kötelmek
Teljesség
Pontosság/értékelés
Elhatárolás (cut-off)
Besorolás/bemutatás</t>
  </si>
  <si>
    <r>
      <t xml:space="preserve">
Létezés
Teljesség
</t>
    </r>
    <r>
      <rPr>
        <sz val="9"/>
        <color rgb="FF002060"/>
        <rFont val="Arial"/>
        <family val="2"/>
      </rPr>
      <t>Pontosság/értékelés</t>
    </r>
    <r>
      <rPr>
        <sz val="10"/>
        <color rgb="FF002060"/>
        <rFont val="Arial"/>
        <family val="2"/>
      </rPr>
      <t xml:space="preserve">
</t>
    </r>
  </si>
  <si>
    <r>
      <t xml:space="preserve">Előfordulhat, hogy a Társaság olyan készleteket tart nyilván, amelyek nem is léteznek, vagy előfordulhat, hogy nem tart nyilván olyan készleteket, amelyek léteznek.
Előfordulhat, hogy a Társaság nem minden olyan készletet vett nyilvántartásba, amelyet nyilvántartásba kellett volna venni.
Annak kockázata, hogy a készletek értékvesztése alulbecsült lehet az elavulás (lassan forgó készletek) miatt, vagy </t>
    </r>
    <r>
      <rPr>
        <b/>
        <sz val="9"/>
        <color rgb="FF002060"/>
        <rFont val="Arial"/>
        <family val="2"/>
      </rPr>
      <t xml:space="preserve">a vezetés tudatosan téríti el a valós összegtől. </t>
    </r>
  </si>
  <si>
    <t xml:space="preserve">
Alacsony
Alacsony
Közepes</t>
  </si>
  <si>
    <t>standard</t>
  </si>
  <si>
    <r>
      <rPr>
        <b/>
        <sz val="10"/>
        <color rgb="FF002060"/>
        <rFont val="Arial"/>
        <family val="2"/>
      </rPr>
      <t>Jelentős</t>
    </r>
    <r>
      <rPr>
        <sz val="10"/>
        <color rgb="FF002060"/>
        <rFont val="Arial"/>
        <family val="2"/>
      </rPr>
      <t xml:space="preserve"> (csalási kockázat miatt)</t>
    </r>
  </si>
  <si>
    <t>NÉ</t>
  </si>
  <si>
    <t>Fokozott</t>
  </si>
  <si>
    <t>Eladott áruk beszerzési értéke</t>
  </si>
  <si>
    <t>Értékesítés</t>
  </si>
  <si>
    <t>Nincs</t>
  </si>
  <si>
    <t>Létezés/előfordulás/
 Jogok és kötelmek
Teljesség
Pontosság/értékelés
Elhatárolás (cut-off)
Besorolás/bemutatás</t>
  </si>
  <si>
    <t xml:space="preserve">
Teljesség
Pontosság/értékelés
Elhatárolás (cut-off)</t>
  </si>
  <si>
    <t xml:space="preserve">
A kiszállított áru lehet, hogy nem került kiszámlázásra, és így az elábé nem került rögzítésre. 
A tranzakció nem a megfelelő összegben került rögzítésre.
Az elábé nem a teljesítés időpontjának megfelelő időpontban került rögzítésre hibából erdően.</t>
  </si>
  <si>
    <t xml:space="preserve">
Alacsony
Alacsony
Közepes</t>
  </si>
  <si>
    <t xml:space="preserve">
Alacsony
Alacsony
Magas</t>
  </si>
  <si>
    <r>
      <rPr>
        <b/>
        <sz val="8"/>
        <color rgb="FF002060"/>
        <rFont val="Arial"/>
        <family val="2"/>
      </rPr>
      <t>Jelentős</t>
    </r>
    <r>
      <rPr>
        <sz val="8"/>
        <color rgb="FF002060"/>
        <rFont val="Arial"/>
        <family val="2"/>
      </rPr>
      <t xml:space="preserve"> </t>
    </r>
  </si>
  <si>
    <t>A mintában nem magyarázott eltérést nem azonosítottunk.</t>
  </si>
  <si>
    <t>Csak belföldi beszerzés volt.</t>
  </si>
  <si>
    <r>
      <t xml:space="preserve">Alátámasztásként a raktárkivét jegyét, az értékesítés  számláját valamint </t>
    </r>
    <r>
      <rPr>
        <sz val="8"/>
        <color rgb="FFC00000"/>
        <rFont val="Arial"/>
        <family val="2"/>
        <charset val="238"/>
      </rPr>
      <t xml:space="preserve">szállítólevelet </t>
    </r>
    <r>
      <rPr>
        <sz val="8"/>
        <rFont val="Arial"/>
        <family val="2"/>
      </rPr>
      <t>kérünk (szállítólevél a paritás miatt nagyon fontos)</t>
    </r>
  </si>
  <si>
    <t>Csak belföldi értékesítés volt.</t>
  </si>
  <si>
    <t>Számlán szereplő mennyiség</t>
  </si>
  <si>
    <t>A maradék értékvesztés különbözet kivetítve a maradék sokaségra EEH alarri</t>
  </si>
  <si>
    <t>Az ügyfél értékvesztést képzett arra a cikkre, ahol az értékesítési ár a beszerzési ár alatt volt több, mint 5%-kal</t>
  </si>
  <si>
    <t>A maradék eltérést kivetítettük a sokaságra, ami EEH alatti, így hibalistára nem vesszük fel.</t>
  </si>
  <si>
    <t>H1 meghaladja az EEH-t, így hibalistára felvételre került Ref. ….............</t>
  </si>
  <si>
    <t>VÁRAKOZÁS</t>
  </si>
  <si>
    <t>Az ügyfél üzletmenetének ismerete alapján az elvárásunk az, hogy az átlagos árrés 20-35% közötti sávban mozog egész évben</t>
  </si>
  <si>
    <t>Magyarázatok a havi mozgásokra:</t>
  </si>
  <si>
    <t>Február:</t>
  </si>
  <si>
    <t>Április:</t>
  </si>
  <si>
    <t>A farsangi időszakban jelentős dekorációs termék megrendelés érkezett egy rendezvényszervező partnertől</t>
  </si>
  <si>
    <t>Július-Augusztus:</t>
  </si>
  <si>
    <t>Szezonális termékek értékesítése a nyári fesztiválidőszakban, a cég szokásos üzletmenetének megfelelően.</t>
  </si>
  <si>
    <t>XY Kft új vevővel sikerült szerződést kötni, a szállítások április-májusban történtek. Speciális termékek, amelyeknél magyasabb árrést sikerült érvényesíteni.</t>
  </si>
  <si>
    <t>November-december:</t>
  </si>
  <si>
    <t>A karácsonyi termékeken jellemzően magasabb árrést tud elérni a társaság, mivel a beszállítókkal évek óta együtt dolgozik, és kedvezményes áron tudja beszerezni a termékeket</t>
  </si>
  <si>
    <t>Árbevétel főkönyv /analitika egyeztetése</t>
  </si>
  <si>
    <t>ELÁBÉ  havi alakulásának legyűjtése</t>
  </si>
  <si>
    <t>Leltárellenőrzés</t>
  </si>
  <si>
    <t>Az ügyfél leltárutasításának tanulmányozása után vegyünk részt a leltározáson</t>
  </si>
  <si>
    <t>Töltsük ki a "Leltárellenőrző listát"</t>
  </si>
  <si>
    <t>2. Válasszunk ki 25 véletlenszerűen kiválasztott tételt a leltárívekről (az ügyfél által már megszámolt tételekből), és végezzünk tesztszámítást, vessük össze az általunk számolt mennyiséget az ügyfél által számolt mennyiséggel</t>
  </si>
  <si>
    <t>1. Válasszunk ki 25 véletlenszerűen kiválasztott tételt a "polc"-ról és végezzünk tesztszámítást, majd vessük össze az általunk számolt mennyiséget az ügyfél által számolt mennyiséggel</t>
  </si>
  <si>
    <t>3. A leltárkiértékelés és zárás után ellenőrizzük, hogy a leltár során a készletanalitika és a leltárazott mennyiségek közötti eltérések könyvelésre kerültek-e</t>
  </si>
  <si>
    <t>Ügyfél által számolt mennyiség</t>
  </si>
  <si>
    <t>Eltérés Analitika - Leltár</t>
  </si>
  <si>
    <t>Eltérés Ügyfél számolás- Könyvvizsgáló számolás</t>
  </si>
  <si>
    <t>Többlet oka: 45 darab nem lett kiszállítva, de kiszámlázásra került. Oka: a vevővel való megállapodás alapján a társaság telephelyén tárolja a készletet, aminek a tulajdonjoga már átkerült a vevőhöz.</t>
  </si>
  <si>
    <t>Analitika a jó, nem hiba</t>
  </si>
  <si>
    <t xml:space="preserve">A leltárellenőrzés során az általunk számolt tételekben és az ügyfél által számolt tételekben nem volt eltérés.  </t>
  </si>
  <si>
    <t>A leltárazott mennyiség és az analitikában szereplő mennyiség közötti eltérések vagy magyarázottak, vagy az ügyfél könyvelte őket.</t>
  </si>
  <si>
    <t>A maradék eltérés kivetítés után is EEH alatti.</t>
  </si>
  <si>
    <t>Állítások: Pontosság, Értékelés</t>
  </si>
  <si>
    <t>Analitika, főkönyv egyeztetése</t>
  </si>
  <si>
    <t>Árukészlet összetételének megismerése (Szükséges az alábontás?)</t>
  </si>
  <si>
    <t>Meggyőződni arról, hogy az áruk beszerzési értéke megfelelően van meghatározva</t>
  </si>
  <si>
    <t>Állítások: Értékelés, Létezés, Pontosság</t>
  </si>
  <si>
    <t>Állítás: létezés, teljesség, pontosság, értékelé, jogok és kötelmek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</si>
</sst>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_(* #,##0_);_(* \(#,##0\);_(* &quot;-&quot;??_);_(@_)"/>
    <numFmt numFmtId="168" formatCode="_-* #,##0_-;\-* #,##0_-;_-* &quot;-&quot;??_-;_-@_-"/>
  </numFmts>
  <fonts count="8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  <charset val="238"/>
    </font>
    <font>
      <sz val="18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12"/>
      <color rgb="FF00A1DE"/>
      <name val="Arial"/>
      <family val="2"/>
      <charset val="238"/>
    </font>
    <font>
      <b/>
      <sz val="8"/>
      <color rgb="FF00A1DE"/>
      <name val="Arial"/>
      <family val="2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rgb="FF0070C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sz val="8"/>
      <color rgb="FF0000FF"/>
      <name val="Arial"/>
      <family val="2"/>
    </font>
    <font>
      <i/>
      <sz val="8"/>
      <color rgb="FF00B05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  <charset val="238"/>
    </font>
    <font>
      <u/>
      <sz val="8"/>
      <color rgb="FF000000"/>
      <name val="Arial"/>
      <family val="2"/>
      <charset val="238"/>
    </font>
    <font>
      <sz val="8"/>
      <color rgb="FF00B0F0"/>
      <name val="Arial"/>
      <family val="2"/>
    </font>
    <font>
      <b/>
      <sz val="8"/>
      <color theme="4" tint="-0.249977111117893"/>
      <name val="Arial"/>
      <family val="2"/>
      <charset val="238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color rgb="FFC00000"/>
      <name val="Arial"/>
      <family val="2"/>
      <charset val="238"/>
    </font>
    <font>
      <sz val="9"/>
      <name val="Calibri"/>
      <family val="2"/>
      <scheme val="minor"/>
    </font>
    <font>
      <b/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A1DE"/>
      <name val="Arial"/>
      <family val="2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rial"/>
      <family val="2"/>
    </font>
    <font>
      <b/>
      <sz val="9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002060"/>
      <name val="Arial"/>
      <family val="2"/>
      <charset val="238"/>
    </font>
    <font>
      <i/>
      <sz val="6"/>
      <color rgb="FF002060"/>
      <name val="Arial"/>
      <family val="2"/>
    </font>
    <font>
      <b/>
      <sz val="8"/>
      <color rgb="FF002060"/>
      <name val="Arial"/>
      <family val="2"/>
      <charset val="238"/>
    </font>
    <font>
      <b/>
      <sz val="9"/>
      <color theme="0"/>
      <name val="Arial"/>
      <family val="2"/>
    </font>
    <font>
      <sz val="9"/>
      <color rgb="FF002060"/>
      <name val="Arial"/>
      <family val="2"/>
    </font>
    <font>
      <sz val="10"/>
      <color rgb="FF002060"/>
      <name val="Arial"/>
      <family val="2"/>
    </font>
    <font>
      <sz val="9"/>
      <color theme="1"/>
      <name val="Calibri"/>
      <family val="2"/>
      <charset val="238"/>
      <scheme val="minor"/>
    </font>
    <font>
      <b/>
      <u/>
      <sz val="8"/>
      <color rgb="FF002060"/>
      <name val="Arial"/>
      <family val="2"/>
      <charset val="238"/>
    </font>
    <font>
      <sz val="1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9ED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FC8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D477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6" fillId="0" borderId="0"/>
    <xf numFmtId="0" fontId="11" fillId="0" borderId="0"/>
    <xf numFmtId="165" fontId="36" fillId="0" borderId="0" applyFont="0" applyFill="0" applyBorder="0" applyAlignment="0" applyProtection="0"/>
    <xf numFmtId="0" fontId="37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3" fillId="0" borderId="0"/>
    <xf numFmtId="0" fontId="18" fillId="0" borderId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</cellStyleXfs>
  <cellXfs count="505">
    <xf numFmtId="0" fontId="0" fillId="0" borderId="0" xfId="0"/>
    <xf numFmtId="0" fontId="2" fillId="0" borderId="0" xfId="0" applyFont="1" applyAlignment="1">
      <alignment horizontal="left" vertical="center" indent="6" readingOrder="1"/>
    </xf>
    <xf numFmtId="0" fontId="4" fillId="2" borderId="1" xfId="0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wrapText="1" readingOrder="1"/>
    </xf>
    <xf numFmtId="0" fontId="4" fillId="2" borderId="1" xfId="0" applyFont="1" applyFill="1" applyBorder="1" applyAlignment="1">
      <alignment horizontal="center" wrapText="1" readingOrder="1"/>
    </xf>
    <xf numFmtId="0" fontId="4" fillId="2" borderId="1" xfId="0" applyFont="1" applyFill="1" applyBorder="1" applyAlignment="1">
      <alignment horizontal="right" wrapText="1" readingOrder="1"/>
    </xf>
    <xf numFmtId="3" fontId="4" fillId="2" borderId="1" xfId="0" applyNumberFormat="1" applyFont="1" applyFill="1" applyBorder="1" applyAlignment="1">
      <alignment horizontal="right" wrapText="1" readingOrder="1"/>
    </xf>
    <xf numFmtId="0" fontId="4" fillId="2" borderId="2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left" wrapText="1" readingOrder="1"/>
    </xf>
    <xf numFmtId="0" fontId="12" fillId="0" borderId="0" xfId="3" applyFont="1"/>
    <xf numFmtId="0" fontId="13" fillId="0" borderId="0" xfId="3" applyFont="1"/>
    <xf numFmtId="0" fontId="13" fillId="0" borderId="0" xfId="3" applyFont="1" applyAlignment="1">
      <alignment horizontal="center"/>
    </xf>
    <xf numFmtId="0" fontId="14" fillId="4" borderId="0" xfId="4" applyFont="1" applyFill="1"/>
    <xf numFmtId="0" fontId="15" fillId="4" borderId="0" xfId="4" applyFont="1" applyFill="1"/>
    <xf numFmtId="14" fontId="16" fillId="4" borderId="5" xfId="3" applyNumberFormat="1" applyFont="1" applyFill="1" applyBorder="1" applyAlignment="1">
      <alignment wrapText="1"/>
    </xf>
    <xf numFmtId="0" fontId="17" fillId="0" borderId="0" xfId="3" applyFont="1"/>
    <xf numFmtId="0" fontId="18" fillId="0" borderId="0" xfId="0" applyFont="1"/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6" xfId="3" applyNumberFormat="1" applyFont="1" applyFill="1" applyBorder="1" applyAlignment="1">
      <alignment horizontal="center" vertical="center" wrapText="1"/>
    </xf>
    <xf numFmtId="37" fontId="18" fillId="4" borderId="6" xfId="1" applyNumberFormat="1" applyFont="1" applyFill="1" applyBorder="1"/>
    <xf numFmtId="37" fontId="18" fillId="4" borderId="6" xfId="1" applyNumberFormat="1" applyFont="1" applyFill="1" applyBorder="1" applyProtection="1">
      <protection hidden="1"/>
    </xf>
    <xf numFmtId="37" fontId="8" fillId="4" borderId="6" xfId="1" applyNumberFormat="1" applyFont="1" applyFill="1" applyBorder="1"/>
    <xf numFmtId="0" fontId="19" fillId="0" borderId="0" xfId="0" applyFont="1"/>
    <xf numFmtId="0" fontId="20" fillId="0" borderId="0" xfId="3" applyFont="1"/>
    <xf numFmtId="0" fontId="13" fillId="0" borderId="7" xfId="3" applyFont="1" applyBorder="1"/>
    <xf numFmtId="0" fontId="21" fillId="0" borderId="0" xfId="3" applyFont="1"/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15" xfId="3" applyFont="1" applyBorder="1" applyAlignment="1">
      <alignment horizontal="center"/>
    </xf>
    <xf numFmtId="0" fontId="24" fillId="0" borderId="16" xfId="3" applyFont="1" applyBorder="1" applyAlignment="1">
      <alignment horizontal="center"/>
    </xf>
    <xf numFmtId="0" fontId="27" fillId="0" borderId="9" xfId="3" applyFont="1" applyBorder="1" applyAlignment="1">
      <alignment horizontal="center" vertical="center" wrapText="1"/>
    </xf>
    <xf numFmtId="0" fontId="23" fillId="0" borderId="17" xfId="5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/>
    </xf>
    <xf numFmtId="0" fontId="13" fillId="0" borderId="11" xfId="3" applyFont="1" applyBorder="1"/>
    <xf numFmtId="0" fontId="24" fillId="0" borderId="0" xfId="3" applyFont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24" fillId="0" borderId="14" xfId="3" applyFon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4" fillId="3" borderId="0" xfId="0" applyFont="1" applyFill="1"/>
    <xf numFmtId="0" fontId="36" fillId="0" borderId="0" xfId="0" applyFont="1"/>
    <xf numFmtId="37" fontId="18" fillId="4" borderId="0" xfId="1" applyNumberFormat="1" applyFont="1" applyFill="1" applyBorder="1"/>
    <xf numFmtId="37" fontId="18" fillId="4" borderId="0" xfId="1" applyNumberFormat="1" applyFont="1" applyFill="1" applyBorder="1" applyProtection="1">
      <protection hidden="1"/>
    </xf>
    <xf numFmtId="37" fontId="8" fillId="4" borderId="0" xfId="1" applyNumberFormat="1" applyFont="1" applyFill="1" applyBorder="1"/>
    <xf numFmtId="49" fontId="8" fillId="4" borderId="0" xfId="3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left" readingOrder="1"/>
    </xf>
    <xf numFmtId="0" fontId="37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16" fillId="0" borderId="5" xfId="5" applyFont="1" applyBorder="1" applyAlignment="1">
      <alignment horizontal="left"/>
    </xf>
    <xf numFmtId="0" fontId="29" fillId="0" borderId="0" xfId="0" applyFont="1"/>
    <xf numFmtId="0" fontId="22" fillId="0" borderId="0" xfId="6" applyFont="1"/>
    <xf numFmtId="0" fontId="30" fillId="0" borderId="0" xfId="0" applyFont="1"/>
    <xf numFmtId="14" fontId="24" fillId="4" borderId="5" xfId="3" applyNumberFormat="1" applyFont="1" applyFill="1" applyBorder="1" applyAlignment="1">
      <alignment wrapText="1"/>
    </xf>
    <xf numFmtId="37" fontId="22" fillId="4" borderId="6" xfId="1" applyNumberFormat="1" applyFont="1" applyFill="1" applyBorder="1"/>
    <xf numFmtId="37" fontId="22" fillId="4" borderId="6" xfId="1" applyNumberFormat="1" applyFont="1" applyFill="1" applyBorder="1" applyProtection="1">
      <protection hidden="1"/>
    </xf>
    <xf numFmtId="37" fontId="13" fillId="4" borderId="6" xfId="1" applyNumberFormat="1" applyFont="1" applyFill="1" applyBorder="1"/>
    <xf numFmtId="0" fontId="38" fillId="0" borderId="0" xfId="3" applyFont="1"/>
    <xf numFmtId="0" fontId="30" fillId="0" borderId="0" xfId="6" applyFont="1" applyAlignment="1">
      <alignment horizontal="left" indent="2"/>
    </xf>
    <xf numFmtId="0" fontId="29" fillId="0" borderId="0" xfId="6" applyFont="1"/>
    <xf numFmtId="0" fontId="13" fillId="0" borderId="0" xfId="7" applyFont="1"/>
    <xf numFmtId="0" fontId="13" fillId="0" borderId="0" xfId="7" applyFont="1" applyAlignment="1">
      <alignment horizontal="center"/>
    </xf>
    <xf numFmtId="0" fontId="13" fillId="0" borderId="13" xfId="7" applyFont="1" applyBorder="1"/>
    <xf numFmtId="0" fontId="24" fillId="0" borderId="13" xfId="7" applyFont="1" applyBorder="1" applyAlignment="1">
      <alignment vertical="center"/>
    </xf>
    <xf numFmtId="0" fontId="24" fillId="0" borderId="14" xfId="7" applyFont="1" applyBorder="1" applyAlignment="1">
      <alignment vertical="center"/>
    </xf>
    <xf numFmtId="0" fontId="24" fillId="0" borderId="15" xfId="7" applyFont="1" applyBorder="1" applyAlignment="1">
      <alignment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/>
    </xf>
    <xf numFmtId="0" fontId="26" fillId="0" borderId="16" xfId="5" applyFont="1" applyBorder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25" fillId="0" borderId="0" xfId="6" applyFont="1" applyAlignment="1">
      <alignment wrapText="1"/>
    </xf>
    <xf numFmtId="0" fontId="28" fillId="0" borderId="17" xfId="3" applyFont="1" applyBorder="1" applyAlignment="1">
      <alignment horizontal="center" vertical="center" wrapText="1"/>
    </xf>
    <xf numFmtId="0" fontId="28" fillId="0" borderId="8" xfId="3" applyFont="1" applyBorder="1" applyAlignment="1">
      <alignment horizontal="center" vertical="top" wrapText="1"/>
    </xf>
    <xf numFmtId="0" fontId="39" fillId="0" borderId="17" xfId="3" applyFont="1" applyBorder="1" applyAlignment="1">
      <alignment horizontal="center" vertical="center" wrapText="1"/>
    </xf>
    <xf numFmtId="0" fontId="40" fillId="7" borderId="16" xfId="5" applyFont="1" applyFill="1" applyBorder="1" applyAlignment="1">
      <alignment horizontal="left" vertical="center" wrapText="1"/>
    </xf>
    <xf numFmtId="0" fontId="39" fillId="7" borderId="0" xfId="5" applyFont="1" applyFill="1" applyAlignment="1">
      <alignment horizontal="center" vertical="center" wrapText="1"/>
    </xf>
    <xf numFmtId="0" fontId="39" fillId="7" borderId="17" xfId="5" applyFont="1" applyFill="1" applyBorder="1" applyAlignment="1">
      <alignment horizontal="center" vertical="center" wrapText="1"/>
    </xf>
    <xf numFmtId="0" fontId="40" fillId="7" borderId="0" xfId="5" applyFont="1" applyFill="1" applyAlignment="1">
      <alignment horizontal="center" vertical="center" wrapText="1"/>
    </xf>
    <xf numFmtId="0" fontId="40" fillId="7" borderId="0" xfId="6" applyFont="1" applyFill="1" applyAlignment="1">
      <alignment wrapText="1"/>
    </xf>
    <xf numFmtId="0" fontId="39" fillId="7" borderId="17" xfId="3" applyFont="1" applyFill="1" applyBorder="1" applyAlignment="1">
      <alignment horizontal="center" vertical="center" wrapText="1"/>
    </xf>
    <xf numFmtId="0" fontId="39" fillId="7" borderId="16" xfId="3" applyFont="1" applyFill="1" applyBorder="1" applyAlignment="1">
      <alignment horizontal="center" vertical="top" wrapText="1"/>
    </xf>
    <xf numFmtId="0" fontId="13" fillId="0" borderId="16" xfId="7" applyFont="1" applyBorder="1" applyAlignment="1">
      <alignment horizontal="center"/>
    </xf>
    <xf numFmtId="49" fontId="13" fillId="0" borderId="0" xfId="7" applyNumberFormat="1" applyFont="1" applyAlignment="1">
      <alignment horizontal="left"/>
    </xf>
    <xf numFmtId="14" fontId="13" fillId="0" borderId="0" xfId="7" applyNumberFormat="1" applyFont="1" applyAlignment="1">
      <alignment horizontal="center" vertical="center"/>
    </xf>
    <xf numFmtId="37" fontId="13" fillId="0" borderId="17" xfId="1" applyNumberFormat="1" applyFont="1" applyFill="1" applyBorder="1"/>
    <xf numFmtId="49" fontId="13" fillId="0" borderId="0" xfId="1" applyNumberFormat="1" applyFont="1" applyFill="1" applyBorder="1" applyAlignment="1">
      <alignment horizontal="left" vertical="top"/>
    </xf>
    <xf numFmtId="14" fontId="13" fillId="0" borderId="0" xfId="7" applyNumberFormat="1" applyFont="1" applyAlignment="1">
      <alignment horizontal="right" vertical="center"/>
    </xf>
    <xf numFmtId="14" fontId="13" fillId="0" borderId="0" xfId="7" applyNumberFormat="1" applyFont="1" applyAlignment="1">
      <alignment horizontal="left"/>
    </xf>
    <xf numFmtId="37" fontId="13" fillId="0" borderId="0" xfId="1" applyNumberFormat="1" applyFont="1" applyFill="1" applyBorder="1"/>
    <xf numFmtId="0" fontId="22" fillId="0" borderId="18" xfId="0" applyFont="1" applyBorder="1" applyAlignment="1">
      <alignment horizontal="center"/>
    </xf>
    <xf numFmtId="166" fontId="13" fillId="0" borderId="16" xfId="7" applyNumberFormat="1" applyFont="1" applyBorder="1"/>
    <xf numFmtId="37" fontId="13" fillId="0" borderId="17" xfId="7" applyNumberFormat="1" applyFont="1" applyBorder="1"/>
    <xf numFmtId="37" fontId="13" fillId="0" borderId="17" xfId="7" applyNumberFormat="1" applyFont="1" applyBorder="1" applyAlignment="1">
      <alignment horizontal="center"/>
    </xf>
    <xf numFmtId="49" fontId="13" fillId="0" borderId="0" xfId="7" applyNumberFormat="1" applyFont="1" applyAlignment="1">
      <alignment horizontal="right"/>
    </xf>
    <xf numFmtId="14" fontId="13" fillId="4" borderId="0" xfId="7" applyNumberFormat="1" applyFont="1" applyFill="1" applyAlignment="1">
      <alignment horizontal="left"/>
    </xf>
    <xf numFmtId="0" fontId="22" fillId="4" borderId="0" xfId="0" applyFont="1" applyFill="1"/>
    <xf numFmtId="37" fontId="13" fillId="0" borderId="18" xfId="7" applyNumberFormat="1" applyFont="1" applyBorder="1" applyAlignment="1">
      <alignment horizontal="center"/>
    </xf>
    <xf numFmtId="49" fontId="13" fillId="0" borderId="18" xfId="1" applyNumberFormat="1" applyFont="1" applyFill="1" applyBorder="1" applyAlignment="1">
      <alignment horizontal="center" vertical="top"/>
    </xf>
    <xf numFmtId="14" fontId="13" fillId="0" borderId="0" xfId="7" applyNumberFormat="1" applyFont="1"/>
    <xf numFmtId="0" fontId="13" fillId="0" borderId="10" xfId="7" applyFont="1" applyBorder="1" applyAlignment="1">
      <alignment horizontal="center"/>
    </xf>
    <xf numFmtId="167" fontId="22" fillId="0" borderId="11" xfId="8" applyNumberFormat="1" applyFont="1" applyFill="1" applyBorder="1"/>
    <xf numFmtId="0" fontId="22" fillId="0" borderId="11" xfId="6" applyFont="1" applyBorder="1"/>
    <xf numFmtId="37" fontId="22" fillId="0" borderId="12" xfId="6" applyNumberFormat="1" applyFont="1" applyBorder="1"/>
    <xf numFmtId="37" fontId="13" fillId="0" borderId="19" xfId="7" applyNumberFormat="1" applyFont="1" applyBorder="1" applyAlignment="1">
      <alignment horizontal="center"/>
    </xf>
    <xf numFmtId="0" fontId="22" fillId="0" borderId="10" xfId="6" applyFont="1" applyBorder="1"/>
    <xf numFmtId="0" fontId="22" fillId="0" borderId="12" xfId="6" applyFont="1" applyBorder="1"/>
    <xf numFmtId="37" fontId="13" fillId="0" borderId="12" xfId="7" applyNumberFormat="1" applyFont="1" applyBorder="1"/>
    <xf numFmtId="37" fontId="13" fillId="0" borderId="19" xfId="7" applyNumberFormat="1" applyFont="1" applyBorder="1"/>
    <xf numFmtId="167" fontId="22" fillId="0" borderId="0" xfId="8" applyNumberFormat="1" applyFont="1" applyFill="1" applyBorder="1"/>
    <xf numFmtId="37" fontId="22" fillId="0" borderId="0" xfId="6" applyNumberFormat="1" applyFont="1"/>
    <xf numFmtId="37" fontId="13" fillId="0" borderId="0" xfId="7" applyNumberFormat="1" applyFont="1" applyAlignment="1">
      <alignment horizontal="center"/>
    </xf>
    <xf numFmtId="37" fontId="13" fillId="0" borderId="0" xfId="7" applyNumberFormat="1" applyFont="1"/>
    <xf numFmtId="0" fontId="22" fillId="0" borderId="0" xfId="6" applyFont="1" applyAlignment="1">
      <alignment horizontal="center"/>
    </xf>
    <xf numFmtId="0" fontId="40" fillId="0" borderId="0" xfId="6" applyFont="1" applyAlignment="1">
      <alignment horizontal="right"/>
    </xf>
    <xf numFmtId="0" fontId="40" fillId="0" borderId="0" xfId="6" applyFont="1"/>
    <xf numFmtId="0" fontId="25" fillId="0" borderId="0" xfId="6" applyFont="1"/>
    <xf numFmtId="0" fontId="13" fillId="0" borderId="0" xfId="3" applyFont="1" applyAlignment="1">
      <alignment horizontal="right"/>
    </xf>
    <xf numFmtId="10" fontId="13" fillId="0" borderId="0" xfId="2" applyNumberFormat="1" applyFont="1" applyFill="1" applyBorder="1"/>
    <xf numFmtId="0" fontId="19" fillId="0" borderId="0" xfId="3" applyFont="1" applyAlignment="1">
      <alignment horizontal="left"/>
    </xf>
    <xf numFmtId="0" fontId="24" fillId="0" borderId="0" xfId="3" applyFont="1"/>
    <xf numFmtId="37" fontId="13" fillId="0" borderId="0" xfId="3" applyNumberFormat="1" applyFont="1"/>
    <xf numFmtId="0" fontId="40" fillId="0" borderId="0" xfId="3" applyFont="1"/>
    <xf numFmtId="0" fontId="24" fillId="0" borderId="5" xfId="5" applyFont="1" applyBorder="1" applyAlignment="1">
      <alignment horizontal="left"/>
    </xf>
    <xf numFmtId="0" fontId="29" fillId="0" borderId="0" xfId="6" applyFont="1" applyAlignment="1">
      <alignment horizontal="left" indent="2"/>
    </xf>
    <xf numFmtId="0" fontId="13" fillId="0" borderId="0" xfId="6" applyFont="1"/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0" xfId="7" applyFont="1"/>
    <xf numFmtId="0" fontId="13" fillId="0" borderId="0" xfId="7" applyFont="1" applyAlignment="1">
      <alignment horizontal="left"/>
    </xf>
    <xf numFmtId="0" fontId="13" fillId="8" borderId="0" xfId="3" applyFont="1" applyFill="1"/>
    <xf numFmtId="0" fontId="22" fillId="0" borderId="0" xfId="0" applyFont="1" applyAlignment="1">
      <alignment vertical="center" readingOrder="1"/>
    </xf>
    <xf numFmtId="0" fontId="23" fillId="0" borderId="16" xfId="5" applyFont="1" applyBorder="1" applyAlignment="1">
      <alignment horizontal="center" vertical="center" wrapText="1"/>
    </xf>
    <xf numFmtId="0" fontId="23" fillId="6" borderId="0" xfId="5" applyFont="1" applyFill="1" applyAlignment="1">
      <alignment horizontal="center" vertical="center" wrapText="1"/>
    </xf>
    <xf numFmtId="0" fontId="22" fillId="5" borderId="8" xfId="3" applyFont="1" applyFill="1" applyBorder="1" applyAlignment="1">
      <alignment vertical="center"/>
    </xf>
    <xf numFmtId="0" fontId="22" fillId="5" borderId="7" xfId="3" applyFont="1" applyFill="1" applyBorder="1" applyAlignment="1">
      <alignment vertical="center"/>
    </xf>
    <xf numFmtId="0" fontId="22" fillId="0" borderId="7" xfId="3" applyFont="1" applyBorder="1" applyAlignment="1">
      <alignment vertical="center"/>
    </xf>
    <xf numFmtId="0" fontId="22" fillId="5" borderId="16" xfId="3" applyFont="1" applyFill="1" applyBorder="1" applyAlignment="1">
      <alignment vertical="center"/>
    </xf>
    <xf numFmtId="0" fontId="22" fillId="5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7" fillId="0" borderId="8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/>
    </xf>
    <xf numFmtId="49" fontId="13" fillId="0" borderId="0" xfId="9" applyNumberFormat="1" applyFont="1"/>
    <xf numFmtId="3" fontId="13" fillId="0" borderId="0" xfId="3" applyNumberFormat="1" applyFont="1"/>
    <xf numFmtId="0" fontId="22" fillId="0" borderId="0" xfId="3" applyFont="1"/>
    <xf numFmtId="37" fontId="22" fillId="0" borderId="17" xfId="3" applyNumberFormat="1" applyFont="1" applyBorder="1"/>
    <xf numFmtId="37" fontId="22" fillId="0" borderId="16" xfId="3" applyNumberFormat="1" applyFont="1" applyBorder="1"/>
    <xf numFmtId="14" fontId="22" fillId="0" borderId="0" xfId="3" applyNumberFormat="1" applyFont="1"/>
    <xf numFmtId="0" fontId="24" fillId="0" borderId="0" xfId="3" applyFont="1" applyAlignment="1">
      <alignment horizontal="center"/>
    </xf>
    <xf numFmtId="9" fontId="24" fillId="0" borderId="0" xfId="10" applyFont="1" applyFill="1" applyBorder="1" applyAlignment="1">
      <alignment horizontal="center"/>
    </xf>
    <xf numFmtId="37" fontId="22" fillId="0" borderId="16" xfId="11" applyNumberFormat="1" applyFont="1" applyFill="1" applyBorder="1"/>
    <xf numFmtId="0" fontId="22" fillId="0" borderId="10" xfId="3" applyFont="1" applyBorder="1" applyAlignment="1">
      <alignment horizontal="center"/>
    </xf>
    <xf numFmtId="49" fontId="13" fillId="0" borderId="11" xfId="9" applyNumberFormat="1" applyFont="1" applyBorder="1"/>
    <xf numFmtId="3" fontId="13" fillId="0" borderId="11" xfId="3" applyNumberFormat="1" applyFont="1" applyBorder="1"/>
    <xf numFmtId="0" fontId="22" fillId="0" borderId="11" xfId="3" applyFont="1" applyBorder="1"/>
    <xf numFmtId="37" fontId="22" fillId="0" borderId="12" xfId="3" applyNumberFormat="1" applyFont="1" applyBorder="1"/>
    <xf numFmtId="37" fontId="22" fillId="0" borderId="10" xfId="3" applyNumberFormat="1" applyFont="1" applyBorder="1"/>
    <xf numFmtId="14" fontId="22" fillId="0" borderId="11" xfId="3" applyNumberFormat="1" applyFont="1" applyBorder="1"/>
    <xf numFmtId="0" fontId="24" fillId="0" borderId="10" xfId="3" applyFont="1" applyBorder="1" applyAlignment="1">
      <alignment horizontal="center"/>
    </xf>
    <xf numFmtId="0" fontId="24" fillId="0" borderId="11" xfId="3" applyFont="1" applyBorder="1" applyAlignment="1">
      <alignment horizontal="center"/>
    </xf>
    <xf numFmtId="9" fontId="24" fillId="0" borderId="11" xfId="10" applyFont="1" applyFill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0" borderId="6" xfId="3" applyFont="1" applyBorder="1"/>
    <xf numFmtId="0" fontId="13" fillId="0" borderId="6" xfId="3" applyFont="1" applyBorder="1" applyAlignment="1">
      <alignment wrapText="1"/>
    </xf>
    <xf numFmtId="0" fontId="13" fillId="0" borderId="13" xfId="3" applyFont="1" applyBorder="1"/>
    <xf numFmtId="37" fontId="22" fillId="0" borderId="13" xfId="3" applyNumberFormat="1" applyFont="1" applyBorder="1"/>
    <xf numFmtId="37" fontId="22" fillId="0" borderId="13" xfId="11" applyNumberFormat="1" applyFont="1" applyFill="1" applyBorder="1"/>
    <xf numFmtId="0" fontId="22" fillId="0" borderId="11" xfId="0" applyFont="1" applyBorder="1"/>
    <xf numFmtId="0" fontId="13" fillId="0" borderId="0" xfId="3" applyFont="1" applyAlignment="1">
      <alignment wrapText="1"/>
    </xf>
    <xf numFmtId="0" fontId="22" fillId="0" borderId="0" xfId="6" applyFont="1" applyAlignment="1">
      <alignment wrapText="1"/>
    </xf>
    <xf numFmtId="0" fontId="13" fillId="0" borderId="0" xfId="7" applyFont="1" applyAlignment="1">
      <alignment wrapText="1"/>
    </xf>
    <xf numFmtId="3" fontId="13" fillId="0" borderId="0" xfId="7" applyNumberFormat="1" applyFont="1" applyAlignment="1">
      <alignment horizontal="center" vertical="center"/>
    </xf>
    <xf numFmtId="3" fontId="13" fillId="0" borderId="0" xfId="7" applyNumberFormat="1" applyFont="1" applyAlignment="1">
      <alignment horizontal="right" vertical="center"/>
    </xf>
    <xf numFmtId="37" fontId="16" fillId="0" borderId="17" xfId="1" applyNumberFormat="1" applyFont="1" applyFill="1" applyBorder="1"/>
    <xf numFmtId="37" fontId="42" fillId="0" borderId="12" xfId="6" applyNumberFormat="1" applyFont="1" applyBorder="1"/>
    <xf numFmtId="0" fontId="35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 readingOrder="1"/>
    </xf>
    <xf numFmtId="0" fontId="8" fillId="0" borderId="0" xfId="3" applyFont="1"/>
    <xf numFmtId="0" fontId="9" fillId="0" borderId="0" xfId="0" applyFont="1" applyAlignment="1">
      <alignment horizontal="left" vertical="center" readingOrder="1"/>
    </xf>
    <xf numFmtId="0" fontId="24" fillId="0" borderId="16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4" fillId="0" borderId="17" xfId="5" applyFont="1" applyBorder="1" applyAlignment="1">
      <alignment horizontal="center" vertical="center" wrapText="1"/>
    </xf>
    <xf numFmtId="0" fontId="13" fillId="0" borderId="11" xfId="0" applyFont="1" applyBorder="1"/>
    <xf numFmtId="0" fontId="8" fillId="0" borderId="16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17" xfId="5" applyFont="1" applyBorder="1" applyAlignment="1">
      <alignment horizontal="center" vertical="center" wrapText="1"/>
    </xf>
    <xf numFmtId="3" fontId="27" fillId="0" borderId="7" xfId="3" applyNumberFormat="1" applyFont="1" applyBorder="1" applyAlignment="1">
      <alignment horizontal="center" vertical="center" wrapText="1"/>
    </xf>
    <xf numFmtId="3" fontId="24" fillId="0" borderId="0" xfId="10" applyNumberFormat="1" applyFont="1" applyFill="1" applyBorder="1" applyAlignment="1">
      <alignment horizontal="center"/>
    </xf>
    <xf numFmtId="0" fontId="13" fillId="0" borderId="13" xfId="3" applyFont="1" applyBorder="1" applyAlignment="1">
      <alignment wrapText="1"/>
    </xf>
    <xf numFmtId="0" fontId="22" fillId="0" borderId="0" xfId="0" applyFont="1" applyAlignment="1">
      <alignment horizontal="left" vertical="center" indent="2" readingOrder="1"/>
    </xf>
    <xf numFmtId="0" fontId="22" fillId="0" borderId="0" xfId="0" applyFont="1" applyAlignment="1">
      <alignment horizontal="left" vertical="center" indent="7" readingOrder="1"/>
    </xf>
    <xf numFmtId="0" fontId="22" fillId="0" borderId="0" xfId="0" applyFont="1" applyAlignment="1">
      <alignment horizontal="left" vertical="center" indent="12" readingOrder="1"/>
    </xf>
    <xf numFmtId="0" fontId="45" fillId="0" borderId="0" xfId="3" applyFont="1"/>
    <xf numFmtId="0" fontId="8" fillId="0" borderId="0" xfId="0" applyFont="1" applyAlignment="1">
      <alignment horizontal="left" vertical="center" readingOrder="1"/>
    </xf>
    <xf numFmtId="0" fontId="8" fillId="0" borderId="0" xfId="0" applyFont="1"/>
    <xf numFmtId="0" fontId="13" fillId="0" borderId="0" xfId="0" applyFont="1" applyAlignment="1">
      <alignment horizontal="left" vertical="center" indent="7" readingOrder="1"/>
    </xf>
    <xf numFmtId="37" fontId="13" fillId="0" borderId="13" xfId="3" applyNumberFormat="1" applyFont="1" applyBorder="1"/>
    <xf numFmtId="0" fontId="13" fillId="0" borderId="0" xfId="6" applyFont="1" applyAlignment="1">
      <alignment wrapText="1"/>
    </xf>
    <xf numFmtId="0" fontId="23" fillId="8" borderId="0" xfId="0" applyFont="1" applyFill="1" applyAlignment="1">
      <alignment vertical="top"/>
    </xf>
    <xf numFmtId="0" fontId="22" fillId="8" borderId="0" xfId="6" applyFont="1" applyFill="1"/>
    <xf numFmtId="0" fontId="22" fillId="8" borderId="0" xfId="6" applyFont="1" applyFill="1" applyAlignment="1">
      <alignment wrapText="1"/>
    </xf>
    <xf numFmtId="0" fontId="24" fillId="0" borderId="8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3" fontId="46" fillId="0" borderId="0" xfId="0" applyNumberFormat="1" applyFont="1"/>
    <xf numFmtId="9" fontId="46" fillId="0" borderId="0" xfId="0" applyNumberFormat="1" applyFont="1"/>
    <xf numFmtId="3" fontId="7" fillId="0" borderId="0" xfId="0" applyNumberFormat="1" applyFont="1"/>
    <xf numFmtId="0" fontId="50" fillId="2" borderId="6" xfId="0" applyFont="1" applyFill="1" applyBorder="1" applyAlignment="1">
      <alignment horizontal="center" vertical="center" wrapText="1" readingOrder="1"/>
    </xf>
    <xf numFmtId="0" fontId="0" fillId="0" borderId="6" xfId="0" applyBorder="1"/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13" xfId="0" applyFont="1" applyFill="1" applyBorder="1" applyAlignment="1">
      <alignment horizontal="center" vertical="center" wrapText="1" readingOrder="1"/>
    </xf>
    <xf numFmtId="3" fontId="0" fillId="0" borderId="6" xfId="0" applyNumberFormat="1" applyBorder="1" applyAlignment="1">
      <alignment horizontal="center"/>
    </xf>
    <xf numFmtId="9" fontId="0" fillId="0" borderId="6" xfId="2" applyFont="1" applyBorder="1"/>
    <xf numFmtId="0" fontId="0" fillId="0" borderId="0" xfId="0" applyAlignment="1">
      <alignment horizontal="center"/>
    </xf>
    <xf numFmtId="0" fontId="48" fillId="2" borderId="5" xfId="0" applyFont="1" applyFill="1" applyBorder="1" applyAlignment="1">
      <alignment horizontal="center" vertical="center" wrapText="1"/>
    </xf>
    <xf numFmtId="0" fontId="48" fillId="2" borderId="19" xfId="0" applyFont="1" applyFill="1" applyBorder="1" applyAlignment="1">
      <alignment horizontal="center" vertical="center" wrapText="1"/>
    </xf>
    <xf numFmtId="9" fontId="0" fillId="0" borderId="6" xfId="2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24" fillId="0" borderId="0" xfId="3" applyFont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left" wrapText="1" readingOrder="1"/>
    </xf>
    <xf numFmtId="0" fontId="32" fillId="2" borderId="13" xfId="0" applyFont="1" applyFill="1" applyBorder="1" applyAlignment="1">
      <alignment wrapText="1"/>
    </xf>
    <xf numFmtId="0" fontId="5" fillId="2" borderId="19" xfId="0" applyFont="1" applyFill="1" applyBorder="1" applyAlignment="1">
      <alignment horizontal="center" wrapText="1" readingOrder="1"/>
    </xf>
    <xf numFmtId="0" fontId="32" fillId="2" borderId="19" xfId="0" applyFont="1" applyFill="1" applyBorder="1" applyAlignment="1">
      <alignment wrapText="1"/>
    </xf>
    <xf numFmtId="0" fontId="32" fillId="2" borderId="13" xfId="0" applyFont="1" applyFill="1" applyBorder="1" applyAlignment="1">
      <alignment horizontal="center" wrapText="1"/>
    </xf>
    <xf numFmtId="0" fontId="32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 readingOrder="1"/>
    </xf>
    <xf numFmtId="0" fontId="32" fillId="2" borderId="14" xfId="0" applyFont="1" applyFill="1" applyBorder="1" applyAlignment="1">
      <alignment wrapText="1"/>
    </xf>
    <xf numFmtId="0" fontId="32" fillId="2" borderId="15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37" fillId="0" borderId="6" xfId="0" applyFont="1" applyBorder="1" applyAlignment="1">
      <alignment horizontal="center"/>
    </xf>
    <xf numFmtId="0" fontId="37" fillId="0" borderId="6" xfId="0" applyFont="1" applyBorder="1" applyAlignment="1">
      <alignment wrapText="1"/>
    </xf>
    <xf numFmtId="3" fontId="37" fillId="0" borderId="6" xfId="0" applyNumberFormat="1" applyFont="1" applyBorder="1"/>
    <xf numFmtId="0" fontId="39" fillId="0" borderId="19" xfId="3" applyFont="1" applyBorder="1" applyAlignment="1">
      <alignment horizontal="center" vertical="center" wrapText="1"/>
    </xf>
    <xf numFmtId="0" fontId="52" fillId="0" borderId="0" xfId="0" applyFont="1"/>
    <xf numFmtId="0" fontId="52" fillId="0" borderId="6" xfId="0" applyFont="1" applyBorder="1" applyAlignment="1">
      <alignment horizontal="center"/>
    </xf>
    <xf numFmtId="0" fontId="52" fillId="0" borderId="0" xfId="0" applyFont="1" applyAlignment="1">
      <alignment wrapText="1"/>
    </xf>
    <xf numFmtId="3" fontId="52" fillId="0" borderId="6" xfId="0" applyNumberFormat="1" applyFont="1" applyBorder="1"/>
    <xf numFmtId="0" fontId="52" fillId="0" borderId="6" xfId="0" applyFont="1" applyBorder="1" applyAlignment="1">
      <alignment horizontal="right" wrapText="1"/>
    </xf>
    <xf numFmtId="0" fontId="13" fillId="0" borderId="0" xfId="0" applyFont="1" applyAlignment="1">
      <alignment horizontal="left" vertical="center" readingOrder="1"/>
    </xf>
    <xf numFmtId="16" fontId="22" fillId="0" borderId="10" xfId="3" applyNumberFormat="1" applyFont="1" applyBorder="1" applyAlignment="1">
      <alignment horizontal="center"/>
    </xf>
    <xf numFmtId="9" fontId="24" fillId="0" borderId="14" xfId="10" applyFont="1" applyFill="1" applyBorder="1" applyAlignment="1">
      <alignment horizontal="center"/>
    </xf>
    <xf numFmtId="0" fontId="53" fillId="3" borderId="0" xfId="3" applyFont="1" applyFill="1"/>
    <xf numFmtId="37" fontId="16" fillId="0" borderId="0" xfId="3" applyNumberFormat="1" applyFont="1"/>
    <xf numFmtId="3" fontId="13" fillId="0" borderId="6" xfId="3" applyNumberFormat="1" applyFont="1" applyBorder="1"/>
    <xf numFmtId="0" fontId="13" fillId="0" borderId="19" xfId="3" applyFont="1" applyBorder="1"/>
    <xf numFmtId="37" fontId="16" fillId="0" borderId="10" xfId="3" applyNumberFormat="1" applyFont="1" applyBorder="1"/>
    <xf numFmtId="16" fontId="22" fillId="0" borderId="13" xfId="3" applyNumberFormat="1" applyFont="1" applyBorder="1" applyAlignment="1">
      <alignment horizontal="center"/>
    </xf>
    <xf numFmtId="49" fontId="13" fillId="0" borderId="14" xfId="9" applyNumberFormat="1" applyFont="1" applyBorder="1"/>
    <xf numFmtId="0" fontId="22" fillId="0" borderId="14" xfId="0" applyFont="1" applyBorder="1"/>
    <xf numFmtId="3" fontId="13" fillId="0" borderId="14" xfId="3" applyNumberFormat="1" applyFont="1" applyBorder="1"/>
    <xf numFmtId="0" fontId="22" fillId="0" borderId="14" xfId="3" applyFont="1" applyBorder="1"/>
    <xf numFmtId="37" fontId="22" fillId="0" borderId="14" xfId="3" applyNumberFormat="1" applyFont="1" applyBorder="1"/>
    <xf numFmtId="0" fontId="13" fillId="0" borderId="14" xfId="3" applyFont="1" applyBorder="1"/>
    <xf numFmtId="14" fontId="22" fillId="0" borderId="14" xfId="3" applyNumberFormat="1" applyFont="1" applyBorder="1"/>
    <xf numFmtId="0" fontId="13" fillId="0" borderId="14" xfId="3" applyFont="1" applyBorder="1" applyAlignment="1">
      <alignment horizontal="center"/>
    </xf>
    <xf numFmtId="0" fontId="24" fillId="4" borderId="5" xfId="5" applyFont="1" applyFill="1" applyBorder="1" applyAlignment="1">
      <alignment horizontal="left"/>
    </xf>
    <xf numFmtId="0" fontId="20" fillId="4" borderId="0" xfId="3" applyFont="1" applyFill="1"/>
    <xf numFmtId="0" fontId="22" fillId="4" borderId="0" xfId="6" applyFont="1" applyFill="1"/>
    <xf numFmtId="0" fontId="22" fillId="4" borderId="0" xfId="6" applyFont="1" applyFill="1" applyAlignment="1">
      <alignment wrapText="1"/>
    </xf>
    <xf numFmtId="37" fontId="13" fillId="4" borderId="0" xfId="1" applyNumberFormat="1" applyFont="1" applyFill="1" applyBorder="1"/>
    <xf numFmtId="0" fontId="19" fillId="4" borderId="0" xfId="0" applyFont="1" applyFill="1"/>
    <xf numFmtId="0" fontId="40" fillId="4" borderId="16" xfId="5" applyFont="1" applyFill="1" applyBorder="1" applyAlignment="1">
      <alignment horizontal="left" vertical="center" wrapText="1"/>
    </xf>
    <xf numFmtId="0" fontId="39" fillId="4" borderId="0" xfId="5" applyFont="1" applyFill="1" applyAlignment="1">
      <alignment horizontal="center" vertical="center" wrapText="1"/>
    </xf>
    <xf numFmtId="0" fontId="39" fillId="4" borderId="17" xfId="5" applyFont="1" applyFill="1" applyBorder="1" applyAlignment="1">
      <alignment horizontal="center" vertical="center" wrapText="1"/>
    </xf>
    <xf numFmtId="0" fontId="13" fillId="4" borderId="0" xfId="7" applyFont="1" applyFill="1"/>
    <xf numFmtId="3" fontId="39" fillId="4" borderId="0" xfId="5" applyNumberFormat="1" applyFont="1" applyFill="1" applyAlignment="1">
      <alignment horizontal="center" vertical="center" wrapText="1"/>
    </xf>
    <xf numFmtId="0" fontId="24" fillId="0" borderId="9" xfId="5" applyFont="1" applyBorder="1" applyAlignment="1">
      <alignment horizontal="center" vertical="center" wrapText="1"/>
    </xf>
    <xf numFmtId="0" fontId="13" fillId="0" borderId="18" xfId="7" applyFont="1" applyBorder="1"/>
    <xf numFmtId="0" fontId="39" fillId="4" borderId="18" xfId="5" applyFont="1" applyFill="1" applyBorder="1" applyAlignment="1">
      <alignment horizontal="center" vertical="center" wrapText="1"/>
    </xf>
    <xf numFmtId="37" fontId="13" fillId="0" borderId="18" xfId="1" applyNumberFormat="1" applyFont="1" applyFill="1" applyBorder="1"/>
    <xf numFmtId="37" fontId="13" fillId="0" borderId="18" xfId="7" applyNumberFormat="1" applyFont="1" applyBorder="1"/>
    <xf numFmtId="0" fontId="13" fillId="0" borderId="17" xfId="7" applyFont="1" applyBorder="1" applyAlignment="1">
      <alignment wrapText="1"/>
    </xf>
    <xf numFmtId="37" fontId="16" fillId="0" borderId="18" xfId="7" applyNumberFormat="1" applyFont="1" applyBorder="1"/>
    <xf numFmtId="0" fontId="13" fillId="0" borderId="17" xfId="7" applyFont="1" applyBorder="1"/>
    <xf numFmtId="37" fontId="22" fillId="0" borderId="19" xfId="6" applyNumberFormat="1" applyFont="1" applyBorder="1"/>
    <xf numFmtId="0" fontId="13" fillId="0" borderId="18" xfId="7" applyFont="1" applyBorder="1" applyAlignment="1">
      <alignment wrapText="1"/>
    </xf>
    <xf numFmtId="0" fontId="13" fillId="0" borderId="22" xfId="7" applyFont="1" applyBorder="1" applyAlignment="1">
      <alignment horizontal="center"/>
    </xf>
    <xf numFmtId="49" fontId="13" fillId="0" borderId="23" xfId="7" applyNumberFormat="1" applyFont="1" applyBorder="1" applyAlignment="1">
      <alignment horizontal="left"/>
    </xf>
    <xf numFmtId="3" fontId="13" fillId="0" borderId="23" xfId="7" applyNumberFormat="1" applyFont="1" applyBorder="1" applyAlignment="1">
      <alignment horizontal="center" vertical="center"/>
    </xf>
    <xf numFmtId="37" fontId="13" fillId="0" borderId="24" xfId="1" applyNumberFormat="1" applyFont="1" applyFill="1" applyBorder="1"/>
    <xf numFmtId="37" fontId="13" fillId="0" borderId="21" xfId="7" applyNumberFormat="1" applyFont="1" applyBorder="1"/>
    <xf numFmtId="0" fontId="13" fillId="0" borderId="24" xfId="7" applyFont="1" applyBorder="1" applyAlignment="1">
      <alignment wrapText="1"/>
    </xf>
    <xf numFmtId="0" fontId="13" fillId="0" borderId="24" xfId="7" applyFont="1" applyBorder="1"/>
    <xf numFmtId="0" fontId="13" fillId="0" borderId="21" xfId="7" applyFont="1" applyBorder="1" applyAlignment="1">
      <alignment wrapText="1"/>
    </xf>
    <xf numFmtId="0" fontId="13" fillId="4" borderId="0" xfId="3" applyFont="1" applyFill="1"/>
    <xf numFmtId="0" fontId="13" fillId="4" borderId="0" xfId="3" applyFont="1" applyFill="1" applyAlignment="1">
      <alignment wrapText="1"/>
    </xf>
    <xf numFmtId="3" fontId="0" fillId="0" borderId="0" xfId="0" applyNumberFormat="1"/>
    <xf numFmtId="0" fontId="0" fillId="0" borderId="6" xfId="0" applyBorder="1" applyAlignment="1">
      <alignment horizontal="right"/>
    </xf>
    <xf numFmtId="3" fontId="0" fillId="0" borderId="6" xfId="0" applyNumberFormat="1" applyBorder="1"/>
    <xf numFmtId="0" fontId="54" fillId="0" borderId="0" xfId="0" applyFont="1"/>
    <xf numFmtId="0" fontId="55" fillId="4" borderId="0" xfId="4" applyFont="1" applyFill="1"/>
    <xf numFmtId="2" fontId="0" fillId="0" borderId="6" xfId="0" applyNumberFormat="1" applyBorder="1"/>
    <xf numFmtId="10" fontId="0" fillId="0" borderId="6" xfId="2" applyNumberFormat="1" applyFont="1" applyBorder="1"/>
    <xf numFmtId="0" fontId="0" fillId="0" borderId="6" xfId="0" applyBorder="1" applyAlignment="1">
      <alignment horizontal="left"/>
    </xf>
    <xf numFmtId="0" fontId="46" fillId="0" borderId="6" xfId="0" applyFont="1" applyBorder="1" applyAlignment="1">
      <alignment horizontal="right"/>
    </xf>
    <xf numFmtId="3" fontId="46" fillId="0" borderId="6" xfId="0" applyNumberFormat="1" applyFont="1" applyBorder="1"/>
    <xf numFmtId="0" fontId="0" fillId="0" borderId="6" xfId="0" applyBorder="1" applyAlignment="1">
      <alignment horizontal="right" wrapText="1"/>
    </xf>
    <xf numFmtId="0" fontId="56" fillId="0" borderId="6" xfId="0" applyFont="1" applyBorder="1" applyAlignment="1">
      <alignment horizontal="left" vertical="center" wrapText="1" readingOrder="1"/>
    </xf>
    <xf numFmtId="0" fontId="57" fillId="0" borderId="6" xfId="0" applyFont="1" applyBorder="1" applyAlignment="1">
      <alignment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20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9" fillId="0" borderId="6" xfId="0" applyFont="1" applyBorder="1" applyAlignment="1">
      <alignment vertical="center" wrapText="1"/>
    </xf>
    <xf numFmtId="0" fontId="60" fillId="0" borderId="6" xfId="0" applyFont="1" applyBorder="1" applyAlignment="1">
      <alignment vertical="center" wrapText="1"/>
    </xf>
    <xf numFmtId="0" fontId="61" fillId="0" borderId="6" xfId="0" applyFont="1" applyBorder="1" applyAlignment="1">
      <alignment vertical="center" wrapText="1"/>
    </xf>
    <xf numFmtId="0" fontId="0" fillId="4" borderId="0" xfId="0" applyFill="1"/>
    <xf numFmtId="0" fontId="63" fillId="4" borderId="0" xfId="12" applyFill="1"/>
    <xf numFmtId="0" fontId="65" fillId="4" borderId="0" xfId="12" applyFont="1" applyFill="1"/>
    <xf numFmtId="0" fontId="66" fillId="4" borderId="0" xfId="12" applyFont="1" applyFill="1"/>
    <xf numFmtId="0" fontId="66" fillId="4" borderId="0" xfId="12" applyFont="1" applyFill="1" applyAlignment="1">
      <alignment vertical="top"/>
    </xf>
    <xf numFmtId="0" fontId="68" fillId="9" borderId="25" xfId="12" applyFont="1" applyFill="1" applyBorder="1" applyAlignment="1">
      <alignment horizontal="center" vertical="center" wrapText="1"/>
    </xf>
    <xf numFmtId="0" fontId="24" fillId="10" borderId="26" xfId="12" applyFont="1" applyFill="1" applyBorder="1" applyAlignment="1">
      <alignment horizontal="center" vertical="center" wrapText="1"/>
    </xf>
    <xf numFmtId="0" fontId="68" fillId="10" borderId="26" xfId="12" applyFont="1" applyFill="1" applyBorder="1" applyAlignment="1">
      <alignment horizontal="center" vertical="center"/>
    </xf>
    <xf numFmtId="0" fontId="68" fillId="11" borderId="27" xfId="12" applyFont="1" applyFill="1" applyBorder="1" applyAlignment="1">
      <alignment horizontal="center" vertical="center" wrapText="1"/>
    </xf>
    <xf numFmtId="0" fontId="0" fillId="0" borderId="11" xfId="0" applyBorder="1"/>
    <xf numFmtId="0" fontId="63" fillId="4" borderId="0" xfId="12" applyFill="1" applyAlignment="1">
      <alignment vertical="top" wrapText="1"/>
    </xf>
    <xf numFmtId="0" fontId="63" fillId="4" borderId="0" xfId="12" applyFill="1" applyAlignment="1">
      <alignment horizontal="center" vertical="center"/>
    </xf>
    <xf numFmtId="0" fontId="0" fillId="0" borderId="30" xfId="0" applyBorder="1"/>
    <xf numFmtId="0" fontId="0" fillId="4" borderId="30" xfId="0" applyFill="1" applyBorder="1"/>
    <xf numFmtId="0" fontId="0" fillId="4" borderId="31" xfId="0" applyFill="1" applyBorder="1"/>
    <xf numFmtId="0" fontId="63" fillId="4" borderId="0" xfId="12" applyFill="1" applyAlignment="1">
      <alignment vertical="top"/>
    </xf>
    <xf numFmtId="0" fontId="0" fillId="4" borderId="32" xfId="0" applyFill="1" applyBorder="1"/>
    <xf numFmtId="0" fontId="64" fillId="4" borderId="0" xfId="12" applyFont="1" applyFill="1" applyAlignment="1">
      <alignment horizontal="left"/>
    </xf>
    <xf numFmtId="0" fontId="62" fillId="11" borderId="0" xfId="0" applyFont="1" applyFill="1" applyAlignment="1">
      <alignment horizontal="center" vertical="center" wrapText="1"/>
    </xf>
    <xf numFmtId="0" fontId="70" fillId="11" borderId="0" xfId="0" applyFont="1" applyFill="1" applyAlignment="1">
      <alignment horizontal="center" vertical="center" wrapText="1"/>
    </xf>
    <xf numFmtId="0" fontId="68" fillId="11" borderId="32" xfId="12" applyFont="1" applyFill="1" applyBorder="1" applyAlignment="1">
      <alignment horizontal="center" vertical="center" wrapText="1"/>
    </xf>
    <xf numFmtId="0" fontId="0" fillId="0" borderId="35" xfId="0" applyBorder="1"/>
    <xf numFmtId="0" fontId="64" fillId="4" borderId="16" xfId="12" applyFont="1" applyFill="1" applyBorder="1" applyAlignment="1">
      <alignment horizontal="right"/>
    </xf>
    <xf numFmtId="0" fontId="63" fillId="4" borderId="16" xfId="12" applyFill="1" applyBorder="1"/>
    <xf numFmtId="0" fontId="67" fillId="4" borderId="16" xfId="12" applyFont="1" applyFill="1" applyBorder="1"/>
    <xf numFmtId="0" fontId="68" fillId="9" borderId="36" xfId="12" applyFont="1" applyFill="1" applyBorder="1" applyAlignment="1">
      <alignment horizontal="left" vertical="center"/>
    </xf>
    <xf numFmtId="0" fontId="71" fillId="0" borderId="37" xfId="12" applyFont="1" applyBorder="1" applyAlignment="1">
      <alignment horizontal="center" vertical="center" wrapText="1"/>
    </xf>
    <xf numFmtId="0" fontId="71" fillId="0" borderId="25" xfId="12" applyFont="1" applyBorder="1" applyAlignment="1">
      <alignment horizontal="left" vertical="center" wrapText="1"/>
    </xf>
    <xf numFmtId="0" fontId="71" fillId="0" borderId="26" xfId="12" applyFont="1" applyBorder="1" applyAlignment="1">
      <alignment horizontal="center" vertical="center" wrapText="1"/>
    </xf>
    <xf numFmtId="0" fontId="71" fillId="0" borderId="26" xfId="12" applyFont="1" applyBorder="1" applyAlignment="1">
      <alignment horizontal="center" vertical="center"/>
    </xf>
    <xf numFmtId="0" fontId="71" fillId="0" borderId="28" xfId="12" applyFont="1" applyBorder="1" applyAlignment="1">
      <alignment horizontal="left" vertical="center" wrapText="1"/>
    </xf>
    <xf numFmtId="0" fontId="66" fillId="0" borderId="0" xfId="0" applyFont="1" applyAlignment="1">
      <alignment horizontal="center" vertical="center" wrapText="1"/>
    </xf>
    <xf numFmtId="0" fontId="71" fillId="0" borderId="32" xfId="12" applyFont="1" applyBorder="1" applyAlignment="1">
      <alignment horizontal="center" vertical="center" wrapText="1"/>
    </xf>
    <xf numFmtId="0" fontId="71" fillId="0" borderId="25" xfId="12" applyFont="1" applyBorder="1" applyAlignment="1">
      <alignment horizontal="left" wrapText="1"/>
    </xf>
    <xf numFmtId="0" fontId="66" fillId="0" borderId="0" xfId="0" applyFont="1" applyAlignment="1">
      <alignment horizontal="center" vertical="top" wrapText="1"/>
    </xf>
    <xf numFmtId="0" fontId="71" fillId="0" borderId="25" xfId="12" applyFont="1" applyBorder="1" applyAlignment="1">
      <alignment horizontal="center" vertical="center" wrapText="1"/>
    </xf>
    <xf numFmtId="0" fontId="66" fillId="0" borderId="29" xfId="12" applyFont="1" applyBorder="1" applyAlignment="1">
      <alignment horizontal="left" vertical="center" wrapText="1"/>
    </xf>
    <xf numFmtId="0" fontId="66" fillId="0" borderId="25" xfId="12" applyFont="1" applyBorder="1" applyAlignment="1">
      <alignment horizontal="center" vertical="center"/>
    </xf>
    <xf numFmtId="0" fontId="66" fillId="0" borderId="0" xfId="12" applyFont="1" applyAlignment="1">
      <alignment horizontal="left" vertical="center" wrapText="1"/>
    </xf>
    <xf numFmtId="0" fontId="66" fillId="0" borderId="0" xfId="12" applyFont="1" applyAlignment="1">
      <alignment horizontal="center" vertical="center"/>
    </xf>
    <xf numFmtId="0" fontId="66" fillId="0" borderId="32" xfId="12" applyFont="1" applyBorder="1" applyAlignment="1">
      <alignment horizontal="center" vertical="center"/>
    </xf>
    <xf numFmtId="0" fontId="66" fillId="0" borderId="25" xfId="12" applyFont="1" applyBorder="1" applyAlignment="1">
      <alignment horizontal="left" vertical="center" wrapText="1"/>
    </xf>
    <xf numFmtId="0" fontId="66" fillId="0" borderId="36" xfId="12" applyFont="1" applyBorder="1" applyAlignment="1">
      <alignment horizontal="center" vertical="center" wrapText="1"/>
    </xf>
    <xf numFmtId="0" fontId="66" fillId="0" borderId="33" xfId="12" applyFont="1" applyBorder="1" applyAlignment="1">
      <alignment horizontal="left" vertical="center" wrapText="1"/>
    </xf>
    <xf numFmtId="0" fontId="66" fillId="0" borderId="33" xfId="12" applyFont="1" applyBorder="1" applyAlignment="1">
      <alignment horizontal="center" vertical="center"/>
    </xf>
    <xf numFmtId="0" fontId="66" fillId="0" borderId="23" xfId="12" applyFont="1" applyBorder="1" applyAlignment="1">
      <alignment horizontal="left" vertical="center" wrapText="1"/>
    </xf>
    <xf numFmtId="0" fontId="66" fillId="0" borderId="23" xfId="12" applyFont="1" applyBorder="1" applyAlignment="1">
      <alignment horizontal="center" vertical="center"/>
    </xf>
    <xf numFmtId="0" fontId="66" fillId="0" borderId="34" xfId="12" applyFont="1" applyBorder="1" applyAlignment="1">
      <alignment horizontal="center" vertical="center"/>
    </xf>
    <xf numFmtId="0" fontId="72" fillId="4" borderId="0" xfId="0" applyFont="1" applyFill="1"/>
    <xf numFmtId="0" fontId="73" fillId="4" borderId="0" xfId="0" applyFont="1" applyFill="1"/>
    <xf numFmtId="0" fontId="74" fillId="4" borderId="41" xfId="13" applyFont="1" applyFill="1" applyBorder="1" applyAlignment="1">
      <alignment vertical="center"/>
    </xf>
    <xf numFmtId="0" fontId="75" fillId="4" borderId="30" xfId="13" applyFont="1" applyFill="1" applyBorder="1" applyAlignment="1">
      <alignment horizontal="left" vertical="center"/>
    </xf>
    <xf numFmtId="0" fontId="76" fillId="4" borderId="30" xfId="13" applyFont="1" applyFill="1" applyBorder="1" applyAlignment="1">
      <alignment vertical="center"/>
    </xf>
    <xf numFmtId="0" fontId="74" fillId="4" borderId="0" xfId="13" applyFont="1" applyFill="1" applyAlignment="1">
      <alignment vertical="center"/>
    </xf>
    <xf numFmtId="0" fontId="74" fillId="4" borderId="42" xfId="13" applyFont="1" applyFill="1" applyBorder="1" applyAlignment="1">
      <alignment vertical="center"/>
    </xf>
    <xf numFmtId="2" fontId="75" fillId="4" borderId="0" xfId="13" applyNumberFormat="1" applyFont="1" applyFill="1" applyAlignment="1">
      <alignment horizontal="left" vertical="center"/>
    </xf>
    <xf numFmtId="0" fontId="76" fillId="4" borderId="0" xfId="13" applyFont="1" applyFill="1" applyAlignment="1">
      <alignment vertical="center"/>
    </xf>
    <xf numFmtId="0" fontId="76" fillId="4" borderId="0" xfId="13" applyFont="1" applyFill="1" applyAlignment="1">
      <alignment horizontal="center" vertical="center" wrapText="1"/>
    </xf>
    <xf numFmtId="0" fontId="75" fillId="4" borderId="0" xfId="13" applyFont="1" applyFill="1" applyAlignment="1">
      <alignment horizontal="right" vertical="center" wrapText="1"/>
    </xf>
    <xf numFmtId="0" fontId="75" fillId="12" borderId="8" xfId="13" applyFont="1" applyFill="1" applyBorder="1" applyAlignment="1">
      <alignment horizontal="left" vertical="center"/>
    </xf>
    <xf numFmtId="167" fontId="75" fillId="12" borderId="5" xfId="14" applyNumberFormat="1" applyFont="1" applyFill="1" applyBorder="1" applyAlignment="1">
      <alignment horizontal="right" vertical="center"/>
    </xf>
    <xf numFmtId="0" fontId="75" fillId="12" borderId="16" xfId="13" applyFont="1" applyFill="1" applyBorder="1" applyAlignment="1">
      <alignment horizontal="left" vertical="center" wrapText="1"/>
    </xf>
    <xf numFmtId="167" fontId="75" fillId="12" borderId="18" xfId="14" applyNumberFormat="1" applyFont="1" applyFill="1" applyBorder="1" applyAlignment="1">
      <alignment horizontal="right" vertical="center" wrapText="1"/>
    </xf>
    <xf numFmtId="0" fontId="75" fillId="12" borderId="10" xfId="13" applyFont="1" applyFill="1" applyBorder="1" applyAlignment="1">
      <alignment horizontal="left" vertical="center" wrapText="1"/>
    </xf>
    <xf numFmtId="167" fontId="75" fillId="12" borderId="19" xfId="14" applyNumberFormat="1" applyFont="1" applyFill="1" applyBorder="1" applyAlignment="1">
      <alignment horizontal="right" vertical="center" wrapText="1"/>
    </xf>
    <xf numFmtId="0" fontId="75" fillId="0" borderId="0" xfId="13" applyFont="1" applyAlignment="1">
      <alignment horizontal="left" vertical="center" wrapText="1"/>
    </xf>
    <xf numFmtId="167" fontId="75" fillId="0" borderId="0" xfId="14" applyNumberFormat="1" applyFont="1" applyFill="1" applyBorder="1" applyAlignment="1">
      <alignment horizontal="right" vertical="center" wrapText="1"/>
    </xf>
    <xf numFmtId="0" fontId="74" fillId="4" borderId="0" xfId="13" applyFont="1" applyFill="1" applyAlignment="1">
      <alignment vertical="top"/>
    </xf>
    <xf numFmtId="0" fontId="75" fillId="4" borderId="0" xfId="13" applyFont="1" applyFill="1" applyAlignment="1">
      <alignment horizontal="center" vertical="top" wrapText="1"/>
    </xf>
    <xf numFmtId="0" fontId="81" fillId="4" borderId="0" xfId="13" applyFont="1" applyFill="1" applyAlignment="1">
      <alignment vertical="center" wrapText="1"/>
    </xf>
    <xf numFmtId="0" fontId="75" fillId="4" borderId="11" xfId="13" applyFont="1" applyFill="1" applyBorder="1" applyAlignment="1">
      <alignment horizontal="center" vertical="center" wrapText="1"/>
    </xf>
    <xf numFmtId="0" fontId="82" fillId="13" borderId="6" xfId="13" applyFont="1" applyFill="1" applyBorder="1" applyAlignment="1">
      <alignment horizontal="center" vertical="center" wrapText="1"/>
    </xf>
    <xf numFmtId="0" fontId="83" fillId="14" borderId="6" xfId="13" applyFont="1" applyFill="1" applyBorder="1" applyAlignment="1">
      <alignment horizontal="center" vertical="center" wrapText="1"/>
    </xf>
    <xf numFmtId="0" fontId="23" fillId="14" borderId="6" xfId="13" applyFont="1" applyFill="1" applyBorder="1" applyAlignment="1">
      <alignment horizontal="center" vertical="center" wrapText="1"/>
    </xf>
    <xf numFmtId="0" fontId="83" fillId="14" borderId="6" xfId="13" applyFont="1" applyFill="1" applyBorder="1" applyAlignment="1">
      <alignment horizontal="center" vertical="center"/>
    </xf>
    <xf numFmtId="0" fontId="23" fillId="14" borderId="6" xfId="13" applyFont="1" applyFill="1" applyBorder="1" applyAlignment="1">
      <alignment horizontal="center" vertical="center"/>
    </xf>
    <xf numFmtId="0" fontId="23" fillId="13" borderId="6" xfId="13" applyFont="1" applyFill="1" applyBorder="1" applyAlignment="1">
      <alignment horizontal="center" vertical="center"/>
    </xf>
    <xf numFmtId="0" fontId="75" fillId="4" borderId="0" xfId="13" applyFont="1" applyFill="1" applyAlignment="1">
      <alignment vertical="center"/>
    </xf>
    <xf numFmtId="0" fontId="84" fillId="4" borderId="6" xfId="13" applyFont="1" applyFill="1" applyBorder="1" applyAlignment="1">
      <alignment vertical="center"/>
    </xf>
    <xf numFmtId="168" fontId="84" fillId="15" borderId="6" xfId="15" applyNumberFormat="1" applyFont="1" applyFill="1" applyBorder="1" applyAlignment="1">
      <alignment vertical="center" wrapText="1"/>
    </xf>
    <xf numFmtId="168" fontId="84" fillId="4" borderId="6" xfId="15" applyNumberFormat="1" applyFont="1" applyFill="1" applyBorder="1" applyAlignment="1">
      <alignment vertical="center"/>
    </xf>
    <xf numFmtId="0" fontId="84" fillId="4" borderId="6" xfId="13" applyFont="1" applyFill="1" applyBorder="1" applyAlignment="1">
      <alignment horizontal="center" vertical="center"/>
    </xf>
    <xf numFmtId="0" fontId="84" fillId="4" borderId="6" xfId="13" applyFont="1" applyFill="1" applyBorder="1" applyAlignment="1">
      <alignment horizontal="center" vertical="center" wrapText="1"/>
    </xf>
    <xf numFmtId="0" fontId="84" fillId="0" borderId="6" xfId="13" applyFont="1" applyBorder="1" applyAlignment="1">
      <alignment horizontal="center" vertical="center"/>
    </xf>
    <xf numFmtId="0" fontId="85" fillId="4" borderId="6" xfId="13" applyFont="1" applyFill="1" applyBorder="1" applyAlignment="1">
      <alignment horizontal="center" vertical="top" wrapText="1"/>
    </xf>
    <xf numFmtId="0" fontId="84" fillId="4" borderId="6" xfId="13" applyFont="1" applyFill="1" applyBorder="1" applyAlignment="1">
      <alignment vertical="center" wrapText="1"/>
    </xf>
    <xf numFmtId="0" fontId="85" fillId="4" borderId="6" xfId="13" applyFont="1" applyFill="1" applyBorder="1" applyAlignment="1">
      <alignment horizontal="center" vertical="center"/>
    </xf>
    <xf numFmtId="0" fontId="85" fillId="8" borderId="6" xfId="13" applyFont="1" applyFill="1" applyBorder="1" applyAlignment="1">
      <alignment horizontal="center" vertical="center" wrapText="1"/>
    </xf>
    <xf numFmtId="0" fontId="84" fillId="16" borderId="6" xfId="13" applyFont="1" applyFill="1" applyBorder="1" applyAlignment="1">
      <alignment horizontal="center" vertical="center"/>
    </xf>
    <xf numFmtId="0" fontId="74" fillId="16" borderId="6" xfId="13" applyFont="1" applyFill="1" applyBorder="1" applyAlignment="1">
      <alignment horizontal="center" vertical="center"/>
    </xf>
    <xf numFmtId="0" fontId="85" fillId="0" borderId="6" xfId="13" applyFont="1" applyBorder="1" applyAlignment="1">
      <alignment horizontal="center" vertical="center"/>
    </xf>
    <xf numFmtId="0" fontId="85" fillId="8" borderId="6" xfId="13" applyFont="1" applyFill="1" applyBorder="1" applyAlignment="1">
      <alignment horizontal="center" vertical="center"/>
    </xf>
    <xf numFmtId="0" fontId="85" fillId="16" borderId="6" xfId="13" applyFont="1" applyFill="1" applyBorder="1" applyAlignment="1">
      <alignment horizontal="center" vertical="center"/>
    </xf>
    <xf numFmtId="0" fontId="85" fillId="13" borderId="6" xfId="13" applyFont="1" applyFill="1" applyBorder="1" applyAlignment="1">
      <alignment vertical="center"/>
    </xf>
    <xf numFmtId="0" fontId="85" fillId="17" borderId="6" xfId="13" applyFont="1" applyFill="1" applyBorder="1" applyAlignment="1">
      <alignment horizontal="center" vertical="center"/>
    </xf>
    <xf numFmtId="168" fontId="84" fillId="15" borderId="6" xfId="15" applyNumberFormat="1" applyFont="1" applyFill="1" applyBorder="1" applyAlignment="1">
      <alignment vertical="center"/>
    </xf>
    <xf numFmtId="3" fontId="86" fillId="0" borderId="6" xfId="16" applyNumberFormat="1" applyFont="1" applyBorder="1" applyAlignment="1">
      <alignment horizontal="center" vertical="center"/>
    </xf>
    <xf numFmtId="0" fontId="84" fillId="4" borderId="6" xfId="13" applyFont="1" applyFill="1" applyBorder="1" applyAlignment="1">
      <alignment vertical="top" wrapText="1"/>
    </xf>
    <xf numFmtId="0" fontId="84" fillId="4" borderId="6" xfId="13" applyFont="1" applyFill="1" applyBorder="1" applyAlignment="1">
      <alignment horizontal="center" vertical="top" wrapText="1"/>
    </xf>
    <xf numFmtId="0" fontId="84" fillId="18" borderId="6" xfId="13" applyFont="1" applyFill="1" applyBorder="1" applyAlignment="1">
      <alignment horizontal="center" vertical="center"/>
    </xf>
    <xf numFmtId="0" fontId="74" fillId="8" borderId="6" xfId="13" applyFont="1" applyFill="1" applyBorder="1" applyAlignment="1">
      <alignment horizontal="center" vertical="center" wrapText="1"/>
    </xf>
    <xf numFmtId="0" fontId="74" fillId="18" borderId="6" xfId="13" applyFont="1" applyFill="1" applyBorder="1" applyAlignment="1">
      <alignment horizontal="center" vertical="center"/>
    </xf>
    <xf numFmtId="0" fontId="85" fillId="18" borderId="6" xfId="13" applyFont="1" applyFill="1" applyBorder="1" applyAlignment="1">
      <alignment horizontal="center" vertical="center"/>
    </xf>
    <xf numFmtId="0" fontId="74" fillId="4" borderId="6" xfId="13" applyFont="1" applyFill="1" applyBorder="1" applyAlignment="1">
      <alignment vertical="center"/>
    </xf>
    <xf numFmtId="168" fontId="74" fillId="15" borderId="6" xfId="15" applyNumberFormat="1" applyFont="1" applyFill="1" applyBorder="1" applyAlignment="1">
      <alignment vertical="center"/>
    </xf>
    <xf numFmtId="168" fontId="74" fillId="4" borderId="6" xfId="15" applyNumberFormat="1" applyFont="1" applyFill="1" applyBorder="1" applyAlignment="1">
      <alignment vertical="center"/>
    </xf>
    <xf numFmtId="0" fontId="74" fillId="4" borderId="6" xfId="13" applyFont="1" applyFill="1" applyBorder="1" applyAlignment="1">
      <alignment horizontal="center" vertical="center"/>
    </xf>
    <xf numFmtId="0" fontId="74" fillId="13" borderId="6" xfId="13" applyFont="1" applyFill="1" applyBorder="1" applyAlignment="1">
      <alignment horizontal="center" vertical="center"/>
    </xf>
    <xf numFmtId="0" fontId="74" fillId="4" borderId="15" xfId="13" applyFont="1" applyFill="1" applyBorder="1" applyAlignment="1">
      <alignment horizontal="center" vertical="center"/>
    </xf>
    <xf numFmtId="0" fontId="74" fillId="4" borderId="43" xfId="13" applyFont="1" applyFill="1" applyBorder="1" applyAlignment="1">
      <alignment horizontal="center" vertical="center"/>
    </xf>
    <xf numFmtId="0" fontId="74" fillId="4" borderId="44" xfId="13" applyFont="1" applyFill="1" applyBorder="1" applyAlignment="1">
      <alignment horizontal="center" vertical="center"/>
    </xf>
    <xf numFmtId="0" fontId="74" fillId="4" borderId="13" xfId="13" applyFont="1" applyFill="1" applyBorder="1" applyAlignment="1">
      <alignment horizontal="center" vertical="center"/>
    </xf>
    <xf numFmtId="0" fontId="74" fillId="13" borderId="13" xfId="13" applyFont="1" applyFill="1" applyBorder="1" applyAlignment="1">
      <alignment horizontal="center" vertical="center"/>
    </xf>
    <xf numFmtId="0" fontId="74" fillId="4" borderId="45" xfId="13" applyFont="1" applyFill="1" applyBorder="1" applyAlignment="1">
      <alignment horizontal="center" vertical="center"/>
    </xf>
    <xf numFmtId="0" fontId="74" fillId="4" borderId="0" xfId="13" applyFont="1" applyFill="1" applyAlignment="1">
      <alignment horizontal="center" vertical="center"/>
    </xf>
    <xf numFmtId="0" fontId="12" fillId="13" borderId="19" xfId="13" applyFont="1" applyFill="1" applyBorder="1" applyAlignment="1">
      <alignment vertical="center"/>
    </xf>
    <xf numFmtId="168" fontId="12" fillId="13" borderId="19" xfId="15" applyNumberFormat="1" applyFont="1" applyFill="1" applyBorder="1" applyAlignment="1">
      <alignment vertical="center"/>
    </xf>
    <xf numFmtId="0" fontId="12" fillId="13" borderId="19" xfId="13" applyFont="1" applyFill="1" applyBorder="1" applyAlignment="1">
      <alignment horizontal="center" vertical="center"/>
    </xf>
    <xf numFmtId="0" fontId="12" fillId="13" borderId="12" xfId="13" applyFont="1" applyFill="1" applyBorder="1" applyAlignment="1">
      <alignment horizontal="center" vertical="center"/>
    </xf>
    <xf numFmtId="0" fontId="12" fillId="13" borderId="46" xfId="13" applyFont="1" applyFill="1" applyBorder="1" applyAlignment="1">
      <alignment horizontal="center" vertical="center"/>
    </xf>
    <xf numFmtId="0" fontId="12" fillId="13" borderId="47" xfId="13" applyFont="1" applyFill="1" applyBorder="1" applyAlignment="1">
      <alignment horizontal="center" vertical="center"/>
    </xf>
    <xf numFmtId="0" fontId="12" fillId="13" borderId="10" xfId="13" applyFont="1" applyFill="1" applyBorder="1" applyAlignment="1">
      <alignment horizontal="center" vertical="center"/>
    </xf>
    <xf numFmtId="0" fontId="12" fillId="13" borderId="48" xfId="13" applyFont="1" applyFill="1" applyBorder="1" applyAlignment="1">
      <alignment horizontal="center" vertical="center"/>
    </xf>
    <xf numFmtId="0" fontId="12" fillId="4" borderId="0" xfId="13" applyFont="1" applyFill="1" applyAlignment="1">
      <alignment vertical="center"/>
    </xf>
    <xf numFmtId="0" fontId="87" fillId="4" borderId="0" xfId="13" applyFont="1" applyFill="1" applyAlignment="1">
      <alignment vertical="center"/>
    </xf>
    <xf numFmtId="0" fontId="86" fillId="0" borderId="0" xfId="0" applyFont="1"/>
    <xf numFmtId="37" fontId="22" fillId="0" borderId="0" xfId="3" applyNumberFormat="1" applyFont="1"/>
    <xf numFmtId="37" fontId="22" fillId="0" borderId="0" xfId="11" applyNumberFormat="1" applyFont="1" applyFill="1" applyBorder="1"/>
    <xf numFmtId="37" fontId="22" fillId="0" borderId="11" xfId="3" applyNumberFormat="1" applyFont="1" applyBorder="1"/>
    <xf numFmtId="0" fontId="8" fillId="0" borderId="0" xfId="6" applyFont="1" applyAlignment="1">
      <alignment horizontal="left"/>
    </xf>
    <xf numFmtId="14" fontId="24" fillId="4" borderId="0" xfId="3" applyNumberFormat="1" applyFont="1" applyFill="1" applyAlignment="1">
      <alignment wrapText="1"/>
    </xf>
    <xf numFmtId="0" fontId="88" fillId="0" borderId="0" xfId="0" applyFont="1"/>
    <xf numFmtId="0" fontId="66" fillId="0" borderId="0" xfId="12" applyFont="1" applyAlignment="1">
      <alignment horizontal="center" vertical="center"/>
    </xf>
    <xf numFmtId="0" fontId="66" fillId="0" borderId="32" xfId="12" applyFont="1" applyBorder="1" applyAlignment="1">
      <alignment horizontal="center" vertical="center"/>
    </xf>
    <xf numFmtId="0" fontId="66" fillId="0" borderId="39" xfId="12" applyFont="1" applyBorder="1" applyAlignment="1">
      <alignment horizontal="center" vertical="center" wrapText="1"/>
    </xf>
    <xf numFmtId="0" fontId="66" fillId="0" borderId="37" xfId="12" applyFont="1" applyBorder="1" applyAlignment="1">
      <alignment horizontal="center" vertical="center" wrapText="1"/>
    </xf>
    <xf numFmtId="0" fontId="66" fillId="0" borderId="40" xfId="12" applyFont="1" applyBorder="1" applyAlignment="1">
      <alignment horizontal="center" vertical="center" wrapText="1"/>
    </xf>
    <xf numFmtId="0" fontId="66" fillId="0" borderId="38" xfId="12" applyFont="1" applyBorder="1" applyAlignment="1">
      <alignment horizontal="center" vertical="center" wrapText="1"/>
    </xf>
    <xf numFmtId="0" fontId="66" fillId="0" borderId="28" xfId="12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 readingOrder="1"/>
    </xf>
    <xf numFmtId="0" fontId="50" fillId="2" borderId="6" xfId="0" applyFont="1" applyFill="1" applyBorder="1" applyAlignment="1">
      <alignment horizontal="center" vertical="center" wrapText="1" readingOrder="1"/>
    </xf>
    <xf numFmtId="0" fontId="49" fillId="2" borderId="6" xfId="0" applyFont="1" applyFill="1" applyBorder="1" applyAlignment="1">
      <alignment horizontal="center" vertical="center" wrapText="1" readingOrder="1"/>
    </xf>
    <xf numFmtId="0" fontId="49" fillId="2" borderId="13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50" fillId="2" borderId="1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76" fillId="4" borderId="30" xfId="13" applyFont="1" applyFill="1" applyBorder="1" applyAlignment="1">
      <alignment horizontal="center" vertical="center" wrapText="1"/>
    </xf>
    <xf numFmtId="0" fontId="76" fillId="4" borderId="0" xfId="13" applyFont="1" applyFill="1" applyAlignment="1">
      <alignment horizontal="center" vertical="center" wrapText="1"/>
    </xf>
    <xf numFmtId="14" fontId="38" fillId="4" borderId="11" xfId="13" applyNumberFormat="1" applyFont="1" applyFill="1" applyBorder="1" applyAlignment="1">
      <alignment horizontal="center" vertical="center" wrapText="1"/>
    </xf>
    <xf numFmtId="14" fontId="38" fillId="4" borderId="0" xfId="13" applyNumberFormat="1" applyFont="1" applyFill="1" applyAlignment="1">
      <alignment horizontal="center" vertical="center" wrapText="1"/>
    </xf>
    <xf numFmtId="0" fontId="77" fillId="4" borderId="0" xfId="13" applyFont="1" applyFill="1" applyAlignment="1">
      <alignment horizontal="left" vertical="center" wrapText="1"/>
    </xf>
    <xf numFmtId="0" fontId="78" fillId="0" borderId="0" xfId="13" applyFont="1" applyAlignment="1">
      <alignment horizontal="left" vertical="top" wrapText="1"/>
    </xf>
    <xf numFmtId="0" fontId="75" fillId="0" borderId="0" xfId="13" applyFont="1" applyAlignment="1">
      <alignment horizontal="center" vertical="top" wrapText="1"/>
    </xf>
    <xf numFmtId="0" fontId="79" fillId="4" borderId="0" xfId="13" applyFont="1" applyFill="1" applyAlignment="1">
      <alignment horizontal="center" vertical="center" wrapText="1"/>
    </xf>
    <xf numFmtId="0" fontId="79" fillId="4" borderId="11" xfId="13" applyFont="1" applyFill="1" applyBorder="1" applyAlignment="1">
      <alignment horizontal="center" vertical="center" wrapText="1"/>
    </xf>
    <xf numFmtId="0" fontId="80" fillId="4" borderId="0" xfId="13" applyFont="1" applyFill="1" applyAlignment="1">
      <alignment horizontal="center" vertical="center" wrapText="1"/>
    </xf>
    <xf numFmtId="0" fontId="80" fillId="4" borderId="11" xfId="13" applyFont="1" applyFill="1" applyBorder="1" applyAlignment="1">
      <alignment horizontal="center" vertical="center" wrapText="1"/>
    </xf>
    <xf numFmtId="0" fontId="79" fillId="4" borderId="0" xfId="13" applyFont="1" applyFill="1" applyAlignment="1">
      <alignment horizontal="center" vertical="center"/>
    </xf>
    <xf numFmtId="0" fontId="79" fillId="4" borderId="11" xfId="13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 readingOrder="1"/>
    </xf>
    <xf numFmtId="0" fontId="4" fillId="0" borderId="3" xfId="0" applyFont="1" applyBorder="1" applyAlignment="1">
      <alignment horizontal="left" wrapText="1" readingOrder="1"/>
    </xf>
    <xf numFmtId="0" fontId="4" fillId="0" borderId="4" xfId="0" applyFont="1" applyBorder="1" applyAlignment="1">
      <alignment horizontal="left" wrapText="1" readingOrder="1"/>
    </xf>
    <xf numFmtId="0" fontId="4" fillId="2" borderId="2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left" wrapText="1" readingOrder="1"/>
    </xf>
    <xf numFmtId="0" fontId="4" fillId="2" borderId="4" xfId="0" applyFont="1" applyFill="1" applyBorder="1" applyAlignment="1">
      <alignment horizontal="left" wrapText="1" readingOrder="1"/>
    </xf>
    <xf numFmtId="0" fontId="24" fillId="0" borderId="13" xfId="7" applyFont="1" applyBorder="1" applyAlignment="1">
      <alignment horizontal="center"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3" xfId="7" applyFont="1" applyBorder="1" applyAlignment="1">
      <alignment horizontal="center" vertical="center" wrapText="1"/>
    </xf>
    <xf numFmtId="0" fontId="24" fillId="0" borderId="15" xfId="7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/>
    </xf>
    <xf numFmtId="0" fontId="24" fillId="0" borderId="14" xfId="3" applyFont="1" applyBorder="1" applyAlignment="1">
      <alignment horizontal="center"/>
    </xf>
    <xf numFmtId="0" fontId="24" fillId="0" borderId="15" xfId="3" applyFont="1" applyBorder="1" applyAlignment="1">
      <alignment horizontal="center"/>
    </xf>
    <xf numFmtId="0" fontId="24" fillId="0" borderId="0" xfId="3" applyFont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6" borderId="0" xfId="3" applyFont="1" applyFill="1" applyAlignment="1">
      <alignment horizontal="center" vertical="center" wrapText="1"/>
    </xf>
    <xf numFmtId="0" fontId="24" fillId="6" borderId="11" xfId="3" applyFont="1" applyFill="1" applyBorder="1" applyAlignment="1">
      <alignment horizontal="center" vertical="center" wrapText="1"/>
    </xf>
    <xf numFmtId="0" fontId="24" fillId="5" borderId="0" xfId="3" applyFont="1" applyFill="1" applyAlignment="1">
      <alignment horizontal="center" vertical="center" wrapText="1"/>
    </xf>
    <xf numFmtId="0" fontId="24" fillId="5" borderId="11" xfId="3" applyFont="1" applyFill="1" applyBorder="1" applyAlignment="1">
      <alignment horizontal="center" vertical="center" wrapText="1"/>
    </xf>
  </cellXfs>
  <cellStyles count="17">
    <cellStyle name="Comma 2 2" xfId="8" xr:uid="{33512A50-F9B2-4E63-BD88-9629599640AA}"/>
    <cellStyle name="Currency 6" xfId="11" xr:uid="{7056932F-38AC-4878-ABD7-BC345A86880E}"/>
    <cellStyle name="Ezres" xfId="1" builtinId="3"/>
    <cellStyle name="Ezres 2" xfId="14" xr:uid="{EE2426B8-3A7D-405B-8EDD-393512015288}"/>
    <cellStyle name="Ezres 4 2" xfId="15" xr:uid="{C6346B62-7B64-4E11-9927-B981EBF522C0}"/>
    <cellStyle name="Normál" xfId="0" builtinId="0"/>
    <cellStyle name="Normal 10" xfId="3" xr:uid="{73A7B36A-2ECE-4B5D-AB1D-561B1CE73601}"/>
    <cellStyle name="Normál 2" xfId="16" xr:uid="{C163CB61-0AF1-48C9-8F62-964464ACB2BC}"/>
    <cellStyle name="Normal 2 2" xfId="5" xr:uid="{2FD9710A-E253-48BE-A4B1-D44E91875500}"/>
    <cellStyle name="Normal 2 3" xfId="6" xr:uid="{523D585D-FDEC-402F-8130-216E35738427}"/>
    <cellStyle name="Normal 3" xfId="7" xr:uid="{45461085-DFD7-4FF5-B2B5-565434B9CF39}"/>
    <cellStyle name="Normál 3" xfId="12" xr:uid="{BA088C6F-A6AF-4C90-815C-9E0032B69D58}"/>
    <cellStyle name="Normal 5" xfId="9" xr:uid="{482631B5-60C9-4F8A-9FE9-D65D89351806}"/>
    <cellStyle name="Normál 8 3" xfId="13" xr:uid="{BA3F6794-476E-4972-88EC-01C135759788}"/>
    <cellStyle name="Normal_SHEET 2 2" xfId="4" xr:uid="{F94ED510-6C6B-4F55-81AD-CAAAFA4AF74B}"/>
    <cellStyle name="Percent 3" xfId="10" xr:uid="{C3EA876A-2C67-4A98-9301-0DDB36F41D41}"/>
    <cellStyle name="Százalék" xfId="2" builtinId="5"/>
  </cellStyles>
  <dxfs count="2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Árbevétel /ELÁBÉ alakulása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'mp 6ARB ELABE elemzés'!$A$18</c:f>
              <c:strCache>
                <c:ptCount val="1"/>
                <c:pt idx="0">
                  <c:v>Árbevétel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'mp 6ARB ELABE elemzés'!$B$17:$M$17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'mp 6ARB ELABE elemzés'!$B$18:$M$18</c:f>
              <c:numCache>
                <c:formatCode>#,##0</c:formatCode>
                <c:ptCount val="12"/>
                <c:pt idx="0">
                  <c:v>42311000</c:v>
                </c:pt>
                <c:pt idx="1">
                  <c:v>728142000</c:v>
                </c:pt>
                <c:pt idx="2">
                  <c:v>67754500</c:v>
                </c:pt>
                <c:pt idx="3">
                  <c:v>324120000</c:v>
                </c:pt>
                <c:pt idx="4">
                  <c:v>439765500</c:v>
                </c:pt>
                <c:pt idx="5">
                  <c:v>66543000</c:v>
                </c:pt>
                <c:pt idx="6">
                  <c:v>876987000</c:v>
                </c:pt>
                <c:pt idx="7">
                  <c:v>942618600</c:v>
                </c:pt>
                <c:pt idx="8">
                  <c:v>129643000</c:v>
                </c:pt>
                <c:pt idx="9">
                  <c:v>132987000</c:v>
                </c:pt>
                <c:pt idx="10">
                  <c:v>276540000</c:v>
                </c:pt>
                <c:pt idx="11">
                  <c:v>72588400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436-ACD2-61B8BC383A65}"/>
            </c:ext>
          </c:extLst>
        </c:ser>
        <c:ser>
          <c:idx val="1"/>
          <c:order val="1"/>
          <c:tx>
            <c:strRef>
              <c:f>'mp 6ARB ELABE elemzés'!$A$19</c:f>
              <c:strCache>
                <c:ptCount val="1"/>
                <c:pt idx="0">
                  <c:v>ELÁBÉ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'mp 6ARB ELABE elemzés'!$B$17:$M$17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'mp 6ARB ELABE elemzés'!$B$19:$M$19</c:f>
              <c:numCache>
                <c:formatCode>#,##0</c:formatCode>
                <c:ptCount val="12"/>
                <c:pt idx="0">
                  <c:v>35118130</c:v>
                </c:pt>
                <c:pt idx="1">
                  <c:v>604100000</c:v>
                </c:pt>
                <c:pt idx="2">
                  <c:v>46236000</c:v>
                </c:pt>
                <c:pt idx="3">
                  <c:v>211019000</c:v>
                </c:pt>
                <c:pt idx="4">
                  <c:v>350987300</c:v>
                </c:pt>
                <c:pt idx="5">
                  <c:v>45000000</c:v>
                </c:pt>
                <c:pt idx="6">
                  <c:v>655231000</c:v>
                </c:pt>
                <c:pt idx="7">
                  <c:v>702345000</c:v>
                </c:pt>
                <c:pt idx="8">
                  <c:v>98021000</c:v>
                </c:pt>
                <c:pt idx="9">
                  <c:v>110379400</c:v>
                </c:pt>
                <c:pt idx="10">
                  <c:v>187987000</c:v>
                </c:pt>
                <c:pt idx="11">
                  <c:v>49675000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436-ACD2-61B8BC383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400576"/>
        <c:axId val="1461409696"/>
      </c:lineChart>
      <c:catAx>
        <c:axId val="14614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09696"/>
        <c:crosses val="autoZero"/>
        <c:auto val="1"/>
        <c:lblAlgn val="ctr"/>
        <c:lblOffset val="100"/>
        <c:noMultiLvlLbl val="0"/>
      </c:catAx>
      <c:valAx>
        <c:axId val="146140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0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517769</xdr:colOff>
      <xdr:row>8</xdr:row>
      <xdr:rowOff>0</xdr:rowOff>
    </xdr:from>
    <xdr:to>
      <xdr:col>7</xdr:col>
      <xdr:colOff>0</xdr:colOff>
      <xdr:row>8</xdr:row>
      <xdr:rowOff>293076</xdr:rowOff>
    </xdr:to>
    <xdr:sp macro="" textlink="">
      <xdr:nvSpPr>
        <xdr:cNvPr id="2" name="Téglalap 1">
          <a:extLst>
            <a:ext uri="{FF2B5EF4-FFF2-40B4-BE49-F238E27FC236}">
              <a16:creationId xmlns:a16="http://schemas.microsoft.com/office/drawing/2014/main" id="{54E6CA17-5173-4AA7-9136-D0661A4E6B59}"/>
            </a:ext>
          </a:extLst>
        </xdr:cNvPr>
        <xdr:cNvSpPr/>
      </xdr:nvSpPr>
      <xdr:spPr>
        <a:xfrm>
          <a:off x="5832719" y="1631950"/>
          <a:ext cx="3349381" cy="2930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hu-HU" sz="1100" b="1"/>
            <a:t>ÁLLÍTÁSOK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23</xdr:row>
      <xdr:rowOff>83820</xdr:rowOff>
    </xdr:from>
    <xdr:to>
      <xdr:col>6</xdr:col>
      <xdr:colOff>1905</xdr:colOff>
      <xdr:row>23</xdr:row>
      <xdr:rowOff>85725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77E108F-4368-4265-A816-884D96CB1A17}"/>
            </a:ext>
          </a:extLst>
        </xdr:cNvPr>
        <xdr:cNvCxnSpPr/>
      </xdr:nvCxnSpPr>
      <xdr:spPr>
        <a:xfrm>
          <a:off x="1295400" y="4293870"/>
          <a:ext cx="2397443" cy="19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426720</xdr:colOff>
      <xdr:row>23</xdr:row>
      <xdr:rowOff>53340</xdr:rowOff>
    </xdr:from>
    <xdr:to>
      <xdr:col>12</xdr:col>
      <xdr:colOff>191558</xdr:colOff>
      <xdr:row>23</xdr:row>
      <xdr:rowOff>59267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3D0F08C-5057-430E-908D-44FB51076AA5}"/>
            </a:ext>
          </a:extLst>
        </xdr:cNvPr>
        <xdr:cNvCxnSpPr/>
      </xdr:nvCxnSpPr>
      <xdr:spPr>
        <a:xfrm>
          <a:off x="5379720" y="4263390"/>
          <a:ext cx="1450763" cy="59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28</xdr:row>
      <xdr:rowOff>83820</xdr:rowOff>
    </xdr:from>
    <xdr:to>
      <xdr:col>6</xdr:col>
      <xdr:colOff>1905</xdr:colOff>
      <xdr:row>28</xdr:row>
      <xdr:rowOff>85725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A836EAE-0053-4864-9DA6-C2E6D5B1250C}"/>
            </a:ext>
          </a:extLst>
        </xdr:cNvPr>
        <xdr:cNvCxnSpPr/>
      </xdr:nvCxnSpPr>
      <xdr:spPr>
        <a:xfrm>
          <a:off x="1295400" y="4293870"/>
          <a:ext cx="2397443" cy="19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426720</xdr:colOff>
      <xdr:row>28</xdr:row>
      <xdr:rowOff>53340</xdr:rowOff>
    </xdr:from>
    <xdr:to>
      <xdr:col>11</xdr:col>
      <xdr:colOff>191558</xdr:colOff>
      <xdr:row>28</xdr:row>
      <xdr:rowOff>59267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2674264-4D3A-49C6-A4C2-A4CA2C861EE2}"/>
            </a:ext>
          </a:extLst>
        </xdr:cNvPr>
        <xdr:cNvCxnSpPr/>
      </xdr:nvCxnSpPr>
      <xdr:spPr>
        <a:xfrm>
          <a:off x="5379720" y="4263390"/>
          <a:ext cx="1450763" cy="59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189695</xdr:colOff>
      <xdr:row>23</xdr:row>
      <xdr:rowOff>60242</xdr:rowOff>
    </xdr:from>
    <xdr:to>
      <xdr:col>10</xdr:col>
      <xdr:colOff>122896</xdr:colOff>
      <xdr:row>38</xdr:row>
      <xdr:rowOff>117701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D536D-2E02-F2ED-E659-3222E461E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87DF-861C-403B-831C-1C4E3B5FDE90}">
  <dimension ref="A1:B11"/>
  <sheetViews>
    <sheetView tabSelected="1" workbookViewId="0">
      <selection activeCell="A3" sqref="A3:B11"/>
    </sheetView>
  </sheetViews>
  <sheetFormatPr defaultRowHeight="15" x14ac:dyDescent="0.25"/>
  <cols>
    <col min="1" max="1" width="42.42578125" customWidth="1"/>
    <col min="2" max="2" width="37.85546875" customWidth="1"/>
    <col min="3" max="3" width="28.5703125" customWidth="1"/>
  </cols>
  <sheetData>
    <row r="1" spans="1:2" ht="23.25" customHeight="1" x14ac:dyDescent="0.35">
      <c r="A1" s="41" t="s">
        <v>90</v>
      </c>
    </row>
    <row r="2" spans="1:2" ht="25.5" x14ac:dyDescent="0.25">
      <c r="A2" s="1"/>
    </row>
    <row r="3" spans="1:2" ht="15.75" x14ac:dyDescent="0.25">
      <c r="A3" s="315" t="s">
        <v>0</v>
      </c>
      <c r="B3" s="315" t="s">
        <v>1</v>
      </c>
    </row>
    <row r="4" spans="1:2" ht="31.5" x14ac:dyDescent="0.25">
      <c r="A4" s="315" t="s">
        <v>377</v>
      </c>
      <c r="B4" s="315" t="s">
        <v>2</v>
      </c>
    </row>
    <row r="5" spans="1:2" ht="31.5" x14ac:dyDescent="0.25">
      <c r="A5" s="315" t="s">
        <v>3</v>
      </c>
      <c r="B5" s="315" t="s">
        <v>4</v>
      </c>
    </row>
    <row r="6" spans="1:2" ht="15.75" x14ac:dyDescent="0.25">
      <c r="A6" s="315" t="s">
        <v>5</v>
      </c>
      <c r="B6" s="315" t="s">
        <v>18</v>
      </c>
    </row>
    <row r="7" spans="1:2" ht="15.75" x14ac:dyDescent="0.25">
      <c r="A7" s="315" t="s">
        <v>6</v>
      </c>
      <c r="B7" s="315" t="s">
        <v>7</v>
      </c>
    </row>
    <row r="8" spans="1:2" ht="27.4" customHeight="1" x14ac:dyDescent="0.25">
      <c r="A8" s="315" t="s">
        <v>8</v>
      </c>
      <c r="B8" s="315" t="s">
        <v>19</v>
      </c>
    </row>
    <row r="9" spans="1:2" ht="15.75" x14ac:dyDescent="0.25">
      <c r="A9" s="315" t="s">
        <v>9</v>
      </c>
      <c r="B9" s="315" t="s">
        <v>7</v>
      </c>
    </row>
    <row r="10" spans="1:2" ht="15.75" x14ac:dyDescent="0.25">
      <c r="A10" s="315" t="s">
        <v>20</v>
      </c>
      <c r="B10" s="315" t="s">
        <v>10</v>
      </c>
    </row>
    <row r="11" spans="1:2" ht="22.5" customHeight="1" x14ac:dyDescent="0.25">
      <c r="A11" s="315" t="s">
        <v>21</v>
      </c>
      <c r="B11" s="315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ACBD-3884-4A50-91AA-851A4592E0D7}">
  <dimension ref="A2:P39"/>
  <sheetViews>
    <sheetView zoomScale="166" zoomScaleNormal="166" workbookViewId="0">
      <selection activeCell="B6" sqref="B6"/>
    </sheetView>
  </sheetViews>
  <sheetFormatPr defaultColWidth="10" defaultRowHeight="11.25" x14ac:dyDescent="0.2"/>
  <cols>
    <col min="1" max="1" width="9.85546875" style="14" customWidth="1"/>
    <col min="2" max="3" width="10" style="14"/>
    <col min="4" max="5" width="8.5703125" style="14" customWidth="1"/>
    <col min="6" max="6" width="9.140625" style="14" customWidth="1"/>
    <col min="7" max="8" width="10" style="14"/>
    <col min="9" max="9" width="9.85546875" style="14" customWidth="1"/>
    <col min="10" max="10" width="8.28515625" style="14" customWidth="1"/>
    <col min="11" max="11" width="4.85546875" style="14" customWidth="1"/>
    <col min="12" max="12" width="11" style="15" customWidth="1"/>
    <col min="13" max="13" width="6.140625" style="14" customWidth="1"/>
    <col min="14" max="14" width="8.85546875" style="14" customWidth="1"/>
    <col min="15" max="15" width="6.42578125" style="14" customWidth="1"/>
    <col min="16" max="16" width="8.28515625" style="14" customWidth="1"/>
    <col min="17" max="16384" width="10" style="14"/>
  </cols>
  <sheetData>
    <row r="2" spans="1:16" x14ac:dyDescent="0.2">
      <c r="A2" s="17" t="s">
        <v>113</v>
      </c>
      <c r="C2" s="142" t="s">
        <v>158</v>
      </c>
      <c r="E2" s="57"/>
    </row>
    <row r="3" spans="1:16" s="57" customFormat="1" x14ac:dyDescent="0.2">
      <c r="C3" s="58"/>
      <c r="G3" s="30"/>
      <c r="H3" s="30"/>
      <c r="I3" s="30"/>
      <c r="J3" s="30"/>
      <c r="K3" s="30"/>
      <c r="L3" s="31"/>
      <c r="M3" s="30"/>
      <c r="N3" s="30"/>
      <c r="O3" s="30"/>
      <c r="P3" s="30"/>
    </row>
    <row r="4" spans="1:16" s="57" customFormat="1" x14ac:dyDescent="0.2">
      <c r="A4" s="132" t="s">
        <v>74</v>
      </c>
      <c r="B4" s="59">
        <v>45657</v>
      </c>
      <c r="C4" s="27"/>
      <c r="G4" s="30"/>
      <c r="H4" s="30"/>
      <c r="I4" s="30"/>
      <c r="J4" s="30"/>
      <c r="K4" s="30"/>
      <c r="L4" s="31"/>
      <c r="M4" s="30"/>
      <c r="N4" s="30"/>
      <c r="O4" s="30"/>
      <c r="P4" s="30"/>
    </row>
    <row r="5" spans="1:16" s="57" customFormat="1" ht="22.5" x14ac:dyDescent="0.2">
      <c r="A5" s="21" t="s">
        <v>75</v>
      </c>
      <c r="B5" s="21" t="s">
        <v>76</v>
      </c>
      <c r="C5" s="22" t="s">
        <v>77</v>
      </c>
      <c r="G5" s="30"/>
      <c r="H5" s="30"/>
      <c r="I5" s="30"/>
      <c r="J5" s="30"/>
      <c r="K5" s="30"/>
      <c r="L5" s="31"/>
      <c r="M5" s="30"/>
      <c r="N5" s="30"/>
      <c r="O5" s="30"/>
      <c r="P5" s="30"/>
    </row>
    <row r="6" spans="1:16" s="57" customFormat="1" x14ac:dyDescent="0.2">
      <c r="A6" s="60">
        <v>41000000</v>
      </c>
      <c r="B6" s="61">
        <v>33000000</v>
      </c>
      <c r="C6" s="62">
        <v>2000000</v>
      </c>
      <c r="D6" s="26" t="s">
        <v>60</v>
      </c>
      <c r="G6" s="30"/>
      <c r="H6" s="30"/>
      <c r="I6" s="30"/>
      <c r="J6" s="30"/>
      <c r="K6" s="30"/>
      <c r="L6" s="31"/>
      <c r="M6" s="30"/>
      <c r="N6" s="30"/>
      <c r="O6" s="30"/>
      <c r="P6" s="30"/>
    </row>
    <row r="7" spans="1:16" s="57" customFormat="1" x14ac:dyDescent="0.2">
      <c r="C7" s="58"/>
      <c r="G7" s="30"/>
      <c r="H7" s="30"/>
      <c r="I7" s="30"/>
      <c r="J7" s="30"/>
      <c r="K7" s="30"/>
      <c r="L7" s="31"/>
      <c r="M7" s="30"/>
      <c r="N7" s="30"/>
      <c r="O7" s="30"/>
      <c r="P7" s="30"/>
    </row>
    <row r="8" spans="1:16" s="57" customFormat="1" x14ac:dyDescent="0.2">
      <c r="A8" s="129" t="s">
        <v>92</v>
      </c>
      <c r="B8" s="57" t="s">
        <v>147</v>
      </c>
      <c r="C8" s="58"/>
      <c r="G8" s="30"/>
      <c r="H8" s="30"/>
      <c r="I8" s="30"/>
      <c r="J8" s="30"/>
      <c r="K8" s="30"/>
      <c r="L8" s="31"/>
      <c r="M8" s="30"/>
      <c r="N8" s="30"/>
      <c r="O8" s="30"/>
      <c r="P8" s="30"/>
    </row>
    <row r="9" spans="1:16" s="57" customFormat="1" x14ac:dyDescent="0.2">
      <c r="B9" s="133" t="s">
        <v>148</v>
      </c>
      <c r="C9" s="56"/>
      <c r="D9" s="134"/>
      <c r="E9" s="134"/>
      <c r="F9" s="134"/>
      <c r="G9" s="135"/>
      <c r="H9" s="135"/>
      <c r="I9" s="30"/>
      <c r="J9" s="30"/>
      <c r="K9" s="30"/>
      <c r="L9" s="31"/>
      <c r="M9" s="30"/>
      <c r="N9" s="30"/>
      <c r="O9" s="30"/>
      <c r="P9" s="30"/>
    </row>
    <row r="10" spans="1:16" s="57" customFormat="1" x14ac:dyDescent="0.2">
      <c r="B10" s="133" t="s">
        <v>149</v>
      </c>
      <c r="C10" s="56"/>
      <c r="D10" s="134"/>
      <c r="E10" s="134"/>
      <c r="F10" s="134"/>
      <c r="G10" s="135"/>
      <c r="H10" s="135"/>
      <c r="I10" s="30"/>
      <c r="J10" s="30"/>
      <c r="K10" s="30"/>
      <c r="L10" s="31"/>
      <c r="M10" s="30"/>
      <c r="N10" s="30"/>
      <c r="O10" s="30"/>
      <c r="P10" s="30"/>
    </row>
    <row r="11" spans="1:16" s="57" customFormat="1" x14ac:dyDescent="0.2">
      <c r="A11" s="129"/>
      <c r="B11" s="57" t="s">
        <v>332</v>
      </c>
      <c r="C11" s="58"/>
      <c r="G11" s="30"/>
      <c r="H11" s="30"/>
      <c r="I11" s="30"/>
      <c r="J11" s="30"/>
      <c r="K11" s="30"/>
      <c r="L11" s="31"/>
      <c r="M11" s="30"/>
      <c r="N11" s="30"/>
      <c r="O11" s="30"/>
      <c r="P11" s="30"/>
    </row>
    <row r="12" spans="1:16" s="134" customFormat="1" x14ac:dyDescent="0.2">
      <c r="A12" s="14" t="s">
        <v>93</v>
      </c>
      <c r="B12" s="14" t="s">
        <v>150</v>
      </c>
      <c r="C12" s="56"/>
      <c r="G12" s="135"/>
      <c r="H12" s="135"/>
      <c r="I12" s="135"/>
      <c r="J12" s="135"/>
      <c r="K12" s="135"/>
      <c r="L12" s="136"/>
      <c r="M12" s="135"/>
      <c r="N12" s="135"/>
      <c r="O12" s="135"/>
      <c r="P12" s="135"/>
    </row>
    <row r="13" spans="1:16" s="134" customFormat="1" x14ac:dyDescent="0.2">
      <c r="B13" s="14" t="s">
        <v>114</v>
      </c>
      <c r="C13" s="56"/>
      <c r="G13" s="135"/>
      <c r="H13" s="135"/>
      <c r="I13" s="135"/>
      <c r="J13" s="135"/>
      <c r="K13" s="135"/>
      <c r="L13" s="136"/>
      <c r="M13" s="135"/>
      <c r="N13" s="135"/>
      <c r="O13" s="135"/>
      <c r="P13" s="135"/>
    </row>
    <row r="14" spans="1:16" s="57" customFormat="1" x14ac:dyDescent="0.2">
      <c r="C14" s="58"/>
      <c r="G14" s="30"/>
      <c r="H14" s="30"/>
      <c r="I14" s="30"/>
      <c r="J14" s="30"/>
      <c r="K14" s="30"/>
      <c r="L14" s="31"/>
      <c r="M14" s="30"/>
      <c r="N14" s="30"/>
      <c r="O14" s="30"/>
      <c r="P14" s="30"/>
    </row>
    <row r="15" spans="1:16" s="66" customFormat="1" x14ac:dyDescent="0.2">
      <c r="A15" s="30"/>
      <c r="B15" s="65"/>
      <c r="L15" s="67"/>
    </row>
    <row r="16" spans="1:16" s="66" customFormat="1" ht="22.5" x14ac:dyDescent="0.2">
      <c r="A16" s="68"/>
      <c r="B16" s="69" t="s">
        <v>115</v>
      </c>
      <c r="C16" s="70"/>
      <c r="D16" s="71"/>
      <c r="E16" s="489" t="s">
        <v>259</v>
      </c>
      <c r="F16" s="490"/>
      <c r="G16" s="490"/>
      <c r="H16" s="490"/>
      <c r="I16" s="490"/>
      <c r="J16" s="490"/>
      <c r="K16" s="491"/>
      <c r="L16" s="73" t="s">
        <v>117</v>
      </c>
      <c r="M16" s="492" t="s">
        <v>258</v>
      </c>
      <c r="N16" s="493"/>
      <c r="O16" s="72"/>
      <c r="P16" s="74"/>
    </row>
    <row r="17" spans="1:16" s="140" customFormat="1" ht="33.75" x14ac:dyDescent="0.2">
      <c r="A17" s="137" t="s">
        <v>118</v>
      </c>
      <c r="B17" s="137" t="s">
        <v>119</v>
      </c>
      <c r="C17" s="137" t="s">
        <v>120</v>
      </c>
      <c r="D17" s="138" t="s">
        <v>47</v>
      </c>
      <c r="E17" s="139" t="s">
        <v>84</v>
      </c>
      <c r="F17" s="137" t="s">
        <v>107</v>
      </c>
      <c r="G17" s="137" t="s">
        <v>121</v>
      </c>
      <c r="H17" s="137" t="s">
        <v>85</v>
      </c>
      <c r="I17" s="137" t="s">
        <v>122</v>
      </c>
      <c r="J17" s="137" t="s">
        <v>123</v>
      </c>
      <c r="K17" s="137" t="s">
        <v>48</v>
      </c>
      <c r="L17" s="137" t="s">
        <v>1</v>
      </c>
      <c r="M17" s="137" t="s">
        <v>49</v>
      </c>
      <c r="N17" s="137" t="s">
        <v>124</v>
      </c>
      <c r="O17" s="137" t="s">
        <v>125</v>
      </c>
      <c r="P17" s="138" t="s">
        <v>126</v>
      </c>
    </row>
    <row r="18" spans="1:16" s="66" customFormat="1" ht="22.5" x14ac:dyDescent="0.2">
      <c r="A18" s="75"/>
      <c r="B18" s="76"/>
      <c r="C18" s="76"/>
      <c r="D18" s="77"/>
      <c r="E18" s="75"/>
      <c r="F18" s="78"/>
      <c r="G18" s="79"/>
      <c r="H18" s="78"/>
      <c r="I18" s="78"/>
      <c r="J18" s="78"/>
      <c r="K18" s="80"/>
      <c r="L18" s="81"/>
      <c r="M18" s="82"/>
      <c r="N18" s="34" t="s">
        <v>87</v>
      </c>
      <c r="O18" s="34" t="s">
        <v>87</v>
      </c>
      <c r="P18" s="250"/>
    </row>
    <row r="19" spans="1:16" s="66" customFormat="1" ht="22.5" x14ac:dyDescent="0.2">
      <c r="A19" s="84" t="s">
        <v>152</v>
      </c>
      <c r="B19" s="85"/>
      <c r="C19" s="85"/>
      <c r="D19" s="86"/>
      <c r="E19" s="87"/>
      <c r="F19" s="87"/>
      <c r="G19" s="87"/>
      <c r="H19" s="87"/>
      <c r="I19" s="87"/>
      <c r="J19" s="87"/>
      <c r="K19" s="88"/>
      <c r="L19" s="89"/>
      <c r="M19" s="90"/>
      <c r="N19" s="89"/>
      <c r="O19" s="89"/>
      <c r="P19" s="89"/>
    </row>
    <row r="20" spans="1:16" s="66" customFormat="1" x14ac:dyDescent="0.2">
      <c r="A20" s="91">
        <v>1</v>
      </c>
      <c r="B20" s="92" t="s">
        <v>127</v>
      </c>
      <c r="C20" s="93">
        <v>45648</v>
      </c>
      <c r="D20" s="94">
        <v>357397</v>
      </c>
      <c r="E20" s="92" t="s">
        <v>128</v>
      </c>
      <c r="F20" s="95" t="s">
        <v>274</v>
      </c>
      <c r="G20" s="96">
        <v>45648</v>
      </c>
      <c r="H20" s="96">
        <v>45640</v>
      </c>
      <c r="I20" s="97" t="s">
        <v>323</v>
      </c>
      <c r="J20" s="98">
        <v>357397</v>
      </c>
      <c r="K20" s="30" t="s">
        <v>60</v>
      </c>
      <c r="L20" s="99" t="s">
        <v>284</v>
      </c>
      <c r="M20" s="100">
        <v>1</v>
      </c>
      <c r="N20" s="101">
        <f t="shared" ref="N20:N24" si="0">J20*M20</f>
        <v>357397</v>
      </c>
      <c r="O20" s="101">
        <f>(N20-D20)</f>
        <v>0</v>
      </c>
      <c r="P20" s="102" t="s">
        <v>129</v>
      </c>
    </row>
    <row r="21" spans="1:16" s="66" customFormat="1" x14ac:dyDescent="0.2">
      <c r="A21" s="91">
        <f>A20+1</f>
        <v>2</v>
      </c>
      <c r="B21" s="92" t="s">
        <v>130</v>
      </c>
      <c r="C21" s="93">
        <v>45637</v>
      </c>
      <c r="D21" s="94">
        <v>779470</v>
      </c>
      <c r="E21" s="92" t="s">
        <v>131</v>
      </c>
      <c r="F21" s="95" t="s">
        <v>275</v>
      </c>
      <c r="G21" s="96">
        <v>45637</v>
      </c>
      <c r="H21" s="96">
        <v>45629</v>
      </c>
      <c r="I21" s="97" t="s">
        <v>324</v>
      </c>
      <c r="J21" s="98">
        <v>779470</v>
      </c>
      <c r="K21" s="30" t="s">
        <v>60</v>
      </c>
      <c r="L21" s="99" t="s">
        <v>285</v>
      </c>
      <c r="M21" s="100">
        <v>1</v>
      </c>
      <c r="N21" s="101">
        <f t="shared" si="0"/>
        <v>779470</v>
      </c>
      <c r="O21" s="101">
        <f>(N21-D21)</f>
        <v>0</v>
      </c>
      <c r="P21" s="102" t="s">
        <v>129</v>
      </c>
    </row>
    <row r="22" spans="1:16" s="66" customFormat="1" x14ac:dyDescent="0.2">
      <c r="A22" s="91">
        <f t="shared" ref="A22:A24" si="1">A21+1</f>
        <v>3</v>
      </c>
      <c r="B22" s="92" t="s">
        <v>132</v>
      </c>
      <c r="C22" s="93">
        <v>45628</v>
      </c>
      <c r="D22" s="94">
        <v>1563631</v>
      </c>
      <c r="E22" s="92" t="s">
        <v>133</v>
      </c>
      <c r="F22" s="95" t="s">
        <v>271</v>
      </c>
      <c r="G22" s="96">
        <v>45628</v>
      </c>
      <c r="H22" s="96">
        <v>45623</v>
      </c>
      <c r="I22" s="97" t="s">
        <v>325</v>
      </c>
      <c r="J22" s="98">
        <v>1563631</v>
      </c>
      <c r="K22" s="30" t="s">
        <v>60</v>
      </c>
      <c r="L22" s="99" t="s">
        <v>286</v>
      </c>
      <c r="M22" s="100">
        <v>1</v>
      </c>
      <c r="N22" s="101">
        <f t="shared" si="0"/>
        <v>1563631</v>
      </c>
      <c r="O22" s="101">
        <f>(N22-D22)</f>
        <v>0</v>
      </c>
      <c r="P22" s="102" t="s">
        <v>129</v>
      </c>
    </row>
    <row r="23" spans="1:16" s="66" customFormat="1" x14ac:dyDescent="0.2">
      <c r="A23" s="91">
        <f t="shared" si="1"/>
        <v>4</v>
      </c>
      <c r="B23" s="92" t="s">
        <v>134</v>
      </c>
      <c r="C23" s="93">
        <v>45648</v>
      </c>
      <c r="D23" s="94">
        <v>2823486</v>
      </c>
      <c r="E23" s="92" t="s">
        <v>135</v>
      </c>
      <c r="F23" s="95" t="s">
        <v>272</v>
      </c>
      <c r="G23" s="96">
        <v>45648</v>
      </c>
      <c r="H23" s="96">
        <v>45642</v>
      </c>
      <c r="I23" s="97" t="s">
        <v>326</v>
      </c>
      <c r="J23" s="98">
        <v>2823486</v>
      </c>
      <c r="K23" s="30" t="s">
        <v>60</v>
      </c>
      <c r="L23" s="99" t="s">
        <v>287</v>
      </c>
      <c r="M23" s="100">
        <v>1</v>
      </c>
      <c r="N23" s="101">
        <f t="shared" si="0"/>
        <v>2823486</v>
      </c>
      <c r="O23" s="101">
        <f>(N23-D23)</f>
        <v>0</v>
      </c>
      <c r="P23" s="102" t="s">
        <v>129</v>
      </c>
    </row>
    <row r="24" spans="1:16" s="66" customFormat="1" x14ac:dyDescent="0.2">
      <c r="A24" s="91">
        <f t="shared" si="1"/>
        <v>5</v>
      </c>
      <c r="B24" s="92" t="s">
        <v>136</v>
      </c>
      <c r="C24" s="93">
        <v>45627</v>
      </c>
      <c r="D24" s="94">
        <v>3777606</v>
      </c>
      <c r="E24" s="92" t="s">
        <v>137</v>
      </c>
      <c r="F24" s="95" t="s">
        <v>273</v>
      </c>
      <c r="G24" s="96">
        <v>45627</v>
      </c>
      <c r="H24" s="96">
        <v>45622</v>
      </c>
      <c r="I24" s="97" t="s">
        <v>327</v>
      </c>
      <c r="J24" s="98">
        <v>3777606</v>
      </c>
      <c r="K24" s="30" t="s">
        <v>60</v>
      </c>
      <c r="L24" s="99" t="s">
        <v>288</v>
      </c>
      <c r="M24" s="100">
        <v>1</v>
      </c>
      <c r="N24" s="101">
        <f t="shared" si="0"/>
        <v>3777606</v>
      </c>
      <c r="O24" s="101">
        <f>(N24-D24)</f>
        <v>0</v>
      </c>
      <c r="P24" s="102" t="s">
        <v>129</v>
      </c>
    </row>
    <row r="25" spans="1:16" s="66" customFormat="1" x14ac:dyDescent="0.2">
      <c r="A25" s="91"/>
      <c r="B25" s="92"/>
      <c r="C25" s="96"/>
      <c r="D25" s="94"/>
      <c r="E25" s="103"/>
      <c r="F25" s="95"/>
      <c r="G25" s="96"/>
      <c r="H25" s="96"/>
      <c r="I25" s="104"/>
      <c r="J25" s="98"/>
      <c r="K25" s="105"/>
      <c r="L25" s="106"/>
      <c r="M25" s="100"/>
      <c r="N25" s="101"/>
      <c r="O25" s="101"/>
      <c r="P25" s="101"/>
    </row>
    <row r="26" spans="1:16" s="66" customFormat="1" ht="22.5" x14ac:dyDescent="0.2">
      <c r="A26" s="84" t="s">
        <v>153</v>
      </c>
      <c r="B26" s="85"/>
      <c r="C26" s="85"/>
      <c r="D26" s="86"/>
      <c r="E26" s="87"/>
      <c r="F26" s="87"/>
      <c r="G26" s="87"/>
      <c r="H26" s="87"/>
      <c r="I26" s="87"/>
      <c r="J26" s="87"/>
      <c r="K26" s="88"/>
      <c r="L26" s="89"/>
      <c r="M26" s="90"/>
      <c r="N26" s="89"/>
      <c r="O26" s="89"/>
      <c r="P26" s="89"/>
    </row>
    <row r="27" spans="1:16" s="66" customFormat="1" x14ac:dyDescent="0.2">
      <c r="A27" s="91">
        <v>1</v>
      </c>
      <c r="B27" s="92" t="s">
        <v>138</v>
      </c>
      <c r="C27" s="93">
        <v>45672</v>
      </c>
      <c r="D27" s="94">
        <v>80402</v>
      </c>
      <c r="E27" s="95" t="s">
        <v>139</v>
      </c>
      <c r="F27" s="95" t="s">
        <v>276</v>
      </c>
      <c r="G27" s="96">
        <v>45672</v>
      </c>
      <c r="H27" s="96">
        <v>45668</v>
      </c>
      <c r="I27" s="97" t="s">
        <v>322</v>
      </c>
      <c r="J27" s="98">
        <v>80402</v>
      </c>
      <c r="K27" s="30" t="s">
        <v>60</v>
      </c>
      <c r="L27" s="107" t="s">
        <v>289</v>
      </c>
      <c r="M27" s="100">
        <v>1</v>
      </c>
      <c r="N27" s="101">
        <f>+J27*M27</f>
        <v>80402</v>
      </c>
      <c r="O27" s="101">
        <f>(N27-D27)</f>
        <v>0</v>
      </c>
      <c r="P27" s="102" t="s">
        <v>129</v>
      </c>
    </row>
    <row r="28" spans="1:16" s="66" customFormat="1" x14ac:dyDescent="0.2">
      <c r="A28" s="91">
        <f>A27+1</f>
        <v>2</v>
      </c>
      <c r="B28" s="92" t="s">
        <v>140</v>
      </c>
      <c r="C28" s="93">
        <v>45672</v>
      </c>
      <c r="D28" s="94">
        <v>501626</v>
      </c>
      <c r="E28" s="95" t="s">
        <v>141</v>
      </c>
      <c r="F28" s="95" t="s">
        <v>277</v>
      </c>
      <c r="G28" s="96">
        <v>45672</v>
      </c>
      <c r="H28" s="96">
        <v>45669</v>
      </c>
      <c r="I28" s="97" t="s">
        <v>328</v>
      </c>
      <c r="J28" s="98">
        <v>501626</v>
      </c>
      <c r="K28" s="30" t="s">
        <v>60</v>
      </c>
      <c r="L28" s="107" t="s">
        <v>290</v>
      </c>
      <c r="M28" s="100">
        <v>1</v>
      </c>
      <c r="N28" s="101">
        <f t="shared" ref="N28:N31" si="2">+J28*M28</f>
        <v>501626</v>
      </c>
      <c r="O28" s="101">
        <f>(N28-D28)</f>
        <v>0</v>
      </c>
      <c r="P28" s="102" t="s">
        <v>129</v>
      </c>
    </row>
    <row r="29" spans="1:16" s="66" customFormat="1" x14ac:dyDescent="0.2">
      <c r="A29" s="91">
        <f t="shared" ref="A29:A31" si="3">A28+1</f>
        <v>3</v>
      </c>
      <c r="B29" s="92" t="s">
        <v>142</v>
      </c>
      <c r="C29" s="93">
        <v>45683</v>
      </c>
      <c r="D29" s="94">
        <v>1000490</v>
      </c>
      <c r="E29" s="95" t="s">
        <v>143</v>
      </c>
      <c r="F29" s="95" t="s">
        <v>278</v>
      </c>
      <c r="G29" s="108">
        <v>45683</v>
      </c>
      <c r="H29" s="96">
        <v>45675</v>
      </c>
      <c r="I29" s="97" t="s">
        <v>329</v>
      </c>
      <c r="J29" s="98">
        <v>1000490</v>
      </c>
      <c r="K29" s="30" t="s">
        <v>60</v>
      </c>
      <c r="L29" s="107" t="s">
        <v>291</v>
      </c>
      <c r="M29" s="100">
        <v>1</v>
      </c>
      <c r="N29" s="101">
        <f t="shared" si="2"/>
        <v>1000490</v>
      </c>
      <c r="O29" s="101">
        <f>(N29-D29)</f>
        <v>0</v>
      </c>
      <c r="P29" s="102" t="s">
        <v>129</v>
      </c>
    </row>
    <row r="30" spans="1:16" s="66" customFormat="1" x14ac:dyDescent="0.2">
      <c r="A30" s="91">
        <f t="shared" si="3"/>
        <v>4</v>
      </c>
      <c r="B30" s="92" t="s">
        <v>144</v>
      </c>
      <c r="C30" s="93">
        <v>45686</v>
      </c>
      <c r="D30" s="94">
        <v>1871177</v>
      </c>
      <c r="E30" s="95" t="s">
        <v>283</v>
      </c>
      <c r="F30" s="95" t="s">
        <v>279</v>
      </c>
      <c r="G30" s="96">
        <v>45686</v>
      </c>
      <c r="H30" s="96">
        <v>45671</v>
      </c>
      <c r="I30" s="97" t="s">
        <v>330</v>
      </c>
      <c r="J30" s="98">
        <v>1871177</v>
      </c>
      <c r="K30" s="30" t="s">
        <v>60</v>
      </c>
      <c r="L30" s="107" t="s">
        <v>292</v>
      </c>
      <c r="M30" s="100">
        <v>1</v>
      </c>
      <c r="N30" s="101">
        <f t="shared" si="2"/>
        <v>1871177</v>
      </c>
      <c r="O30" s="101">
        <f>(N30-D30)</f>
        <v>0</v>
      </c>
      <c r="P30" s="102" t="s">
        <v>129</v>
      </c>
    </row>
    <row r="31" spans="1:16" s="66" customFormat="1" x14ac:dyDescent="0.2">
      <c r="A31" s="91">
        <f t="shared" si="3"/>
        <v>5</v>
      </c>
      <c r="B31" s="92" t="s">
        <v>145</v>
      </c>
      <c r="C31" s="93">
        <v>45672</v>
      </c>
      <c r="D31" s="94">
        <v>2778826</v>
      </c>
      <c r="E31" s="95" t="s">
        <v>146</v>
      </c>
      <c r="F31" s="95" t="s">
        <v>280</v>
      </c>
      <c r="G31" s="96">
        <v>45672</v>
      </c>
      <c r="H31" s="96">
        <v>45663</v>
      </c>
      <c r="I31" s="97" t="s">
        <v>331</v>
      </c>
      <c r="J31" s="98">
        <v>2778826</v>
      </c>
      <c r="K31" s="30" t="s">
        <v>60</v>
      </c>
      <c r="L31" s="107" t="s">
        <v>293</v>
      </c>
      <c r="M31" s="100">
        <v>1</v>
      </c>
      <c r="N31" s="101">
        <f t="shared" si="2"/>
        <v>2778826</v>
      </c>
      <c r="O31" s="101">
        <f>(N31-D31)</f>
        <v>0</v>
      </c>
      <c r="P31" s="102" t="s">
        <v>129</v>
      </c>
    </row>
    <row r="32" spans="1:16" s="57" customFormat="1" x14ac:dyDescent="0.2">
      <c r="A32" s="109"/>
      <c r="B32" s="110"/>
      <c r="C32" s="111"/>
      <c r="D32" s="112"/>
      <c r="E32" s="111"/>
      <c r="F32" s="111"/>
      <c r="G32" s="111"/>
      <c r="H32" s="111"/>
      <c r="I32" s="111"/>
      <c r="J32" s="111"/>
      <c r="K32" s="111"/>
      <c r="L32" s="113"/>
      <c r="M32" s="114"/>
      <c r="N32" s="115"/>
      <c r="O32" s="116"/>
      <c r="P32" s="117"/>
    </row>
    <row r="33" spans="1:16" s="57" customFormat="1" x14ac:dyDescent="0.2">
      <c r="A33" s="67"/>
      <c r="B33" s="118"/>
      <c r="D33" s="119"/>
      <c r="L33" s="120"/>
      <c r="O33" s="121"/>
      <c r="P33" s="121"/>
    </row>
    <row r="34" spans="1:16" s="57" customFormat="1" x14ac:dyDescent="0.2">
      <c r="A34" s="141" t="s">
        <v>154</v>
      </c>
      <c r="B34" s="57" t="s">
        <v>156</v>
      </c>
      <c r="C34" s="118"/>
      <c r="L34" s="122"/>
      <c r="N34" s="123"/>
      <c r="O34" s="124"/>
      <c r="P34" s="125"/>
    </row>
    <row r="35" spans="1:16" x14ac:dyDescent="0.2">
      <c r="B35" s="14" t="s">
        <v>157</v>
      </c>
      <c r="N35" s="126"/>
      <c r="O35" s="127"/>
      <c r="P35" s="128"/>
    </row>
    <row r="36" spans="1:16" x14ac:dyDescent="0.2">
      <c r="A36" s="129"/>
      <c r="B36" s="14" t="s">
        <v>528</v>
      </c>
      <c r="N36" s="126"/>
      <c r="O36" s="130"/>
      <c r="P36" s="128"/>
    </row>
    <row r="37" spans="1:16" x14ac:dyDescent="0.2">
      <c r="N37" s="126"/>
      <c r="O37" s="131"/>
      <c r="P37" s="126"/>
    </row>
    <row r="38" spans="1:16" x14ac:dyDescent="0.2">
      <c r="P38" s="126"/>
    </row>
    <row r="39" spans="1:16" x14ac:dyDescent="0.2">
      <c r="P39" s="126"/>
    </row>
  </sheetData>
  <mergeCells count="2">
    <mergeCell ref="E16:K16"/>
    <mergeCell ref="M16:N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7A53-EFA7-4809-83D8-A25744735BCE}">
  <dimension ref="A2:Q39"/>
  <sheetViews>
    <sheetView zoomScale="208" zoomScaleNormal="208" workbookViewId="0">
      <selection activeCell="B6" sqref="B6"/>
    </sheetView>
  </sheetViews>
  <sheetFormatPr defaultColWidth="10" defaultRowHeight="11.25" x14ac:dyDescent="0.2"/>
  <cols>
    <col min="1" max="1" width="9.85546875" style="14" customWidth="1"/>
    <col min="2" max="3" width="10" style="14"/>
    <col min="4" max="4" width="7.140625" style="14" customWidth="1"/>
    <col min="5" max="5" width="8.5703125" style="14" customWidth="1"/>
    <col min="6" max="6" width="9.140625" style="14" customWidth="1"/>
    <col min="7" max="8" width="10" style="14"/>
    <col min="9" max="9" width="7.140625" style="14" customWidth="1"/>
    <col min="10" max="10" width="8.28515625" style="14" customWidth="1"/>
    <col min="11" max="11" width="4.85546875" style="14" customWidth="1"/>
    <col min="12" max="13" width="11" style="15" customWidth="1"/>
    <col min="14" max="14" width="6.140625" style="14" customWidth="1"/>
    <col min="15" max="15" width="8.85546875" style="14" customWidth="1"/>
    <col min="16" max="16" width="6.42578125" style="14" customWidth="1"/>
    <col min="17" max="17" width="8.28515625" style="14" customWidth="1"/>
    <col min="18" max="16384" width="10" style="14"/>
  </cols>
  <sheetData>
    <row r="2" spans="1:17" x14ac:dyDescent="0.2">
      <c r="A2" s="17" t="s">
        <v>113</v>
      </c>
      <c r="C2" s="142" t="s">
        <v>256</v>
      </c>
      <c r="E2" s="57"/>
    </row>
    <row r="3" spans="1:17" s="57" customFormat="1" x14ac:dyDescent="0.2">
      <c r="C3" s="58"/>
      <c r="G3" s="30"/>
      <c r="H3" s="30"/>
      <c r="I3" s="30"/>
      <c r="J3" s="30"/>
      <c r="K3" s="30"/>
      <c r="L3" s="31"/>
      <c r="M3" s="31"/>
      <c r="N3" s="30"/>
      <c r="O3" s="30"/>
      <c r="P3" s="30"/>
      <c r="Q3" s="30"/>
    </row>
    <row r="4" spans="1:17" s="57" customFormat="1" x14ac:dyDescent="0.2">
      <c r="A4" s="132" t="s">
        <v>74</v>
      </c>
      <c r="B4" s="59">
        <v>45657</v>
      </c>
      <c r="C4" s="27"/>
      <c r="G4" s="30"/>
      <c r="H4" s="30"/>
      <c r="I4" s="30"/>
      <c r="J4" s="30"/>
      <c r="K4" s="30"/>
      <c r="L4" s="31"/>
      <c r="M4" s="31"/>
      <c r="N4" s="30"/>
      <c r="O4" s="30"/>
      <c r="P4" s="30"/>
      <c r="Q4" s="30"/>
    </row>
    <row r="5" spans="1:17" s="57" customFormat="1" ht="22.5" x14ac:dyDescent="0.2">
      <c r="A5" s="21" t="s">
        <v>75</v>
      </c>
      <c r="B5" s="21" t="s">
        <v>76</v>
      </c>
      <c r="C5" s="22" t="s">
        <v>77</v>
      </c>
      <c r="G5" s="30"/>
      <c r="H5" s="30"/>
      <c r="I5" s="30"/>
      <c r="J5" s="30"/>
      <c r="K5" s="30"/>
      <c r="L5" s="31"/>
      <c r="M5" s="31"/>
      <c r="N5" s="30"/>
      <c r="O5" s="30"/>
      <c r="P5" s="30"/>
      <c r="Q5" s="30"/>
    </row>
    <row r="6" spans="1:17" s="57" customFormat="1" x14ac:dyDescent="0.2">
      <c r="A6" s="60">
        <v>41000000</v>
      </c>
      <c r="B6" s="61">
        <v>33000000</v>
      </c>
      <c r="C6" s="62">
        <v>2000000</v>
      </c>
      <c r="D6" s="26" t="s">
        <v>60</v>
      </c>
      <c r="G6" s="30"/>
      <c r="H6" s="30"/>
      <c r="I6" s="30"/>
      <c r="J6" s="30"/>
      <c r="K6" s="30"/>
      <c r="L6" s="31"/>
      <c r="M6" s="31"/>
      <c r="N6" s="30"/>
      <c r="O6" s="30"/>
      <c r="P6" s="30"/>
      <c r="Q6" s="30"/>
    </row>
    <row r="7" spans="1:17" s="57" customFormat="1" x14ac:dyDescent="0.2">
      <c r="C7" s="58"/>
      <c r="G7" s="30"/>
      <c r="H7" s="30"/>
      <c r="I7" s="30"/>
      <c r="J7" s="30"/>
      <c r="K7" s="30"/>
      <c r="L7" s="31"/>
      <c r="M7" s="31"/>
      <c r="N7" s="30"/>
      <c r="O7" s="30"/>
      <c r="P7" s="30"/>
      <c r="Q7" s="30"/>
    </row>
    <row r="8" spans="1:17" s="57" customFormat="1" x14ac:dyDescent="0.2">
      <c r="A8" s="129" t="s">
        <v>92</v>
      </c>
      <c r="B8" s="57" t="s">
        <v>147</v>
      </c>
      <c r="C8" s="58"/>
      <c r="G8" s="30"/>
      <c r="H8" s="30"/>
      <c r="I8" s="30"/>
      <c r="J8" s="30"/>
      <c r="K8" s="30"/>
      <c r="L8" s="31"/>
      <c r="M8" s="31"/>
      <c r="N8" s="30"/>
      <c r="O8" s="30"/>
      <c r="P8" s="30"/>
      <c r="Q8" s="30"/>
    </row>
    <row r="9" spans="1:17" s="57" customFormat="1" x14ac:dyDescent="0.2">
      <c r="B9" s="133" t="s">
        <v>302</v>
      </c>
      <c r="C9" s="56"/>
      <c r="D9" s="134"/>
      <c r="E9" s="134"/>
      <c r="F9" s="134"/>
      <c r="G9" s="135"/>
      <c r="H9" s="135"/>
      <c r="I9" s="30"/>
      <c r="J9" s="30"/>
      <c r="K9" s="30"/>
      <c r="L9" s="31"/>
      <c r="M9" s="31"/>
      <c r="N9" s="30"/>
      <c r="O9" s="30"/>
      <c r="P9" s="30"/>
      <c r="Q9" s="30"/>
    </row>
    <row r="10" spans="1:17" s="57" customFormat="1" x14ac:dyDescent="0.2">
      <c r="B10" s="133" t="s">
        <v>303</v>
      </c>
      <c r="C10" s="56"/>
      <c r="D10" s="134"/>
      <c r="E10" s="134"/>
      <c r="F10" s="134"/>
      <c r="G10" s="135"/>
      <c r="H10" s="135"/>
      <c r="I10" s="30"/>
      <c r="J10" s="30"/>
      <c r="K10" s="30"/>
      <c r="L10" s="31"/>
      <c r="M10" s="31"/>
      <c r="N10" s="30"/>
      <c r="O10" s="30"/>
      <c r="P10" s="30"/>
      <c r="Q10" s="30"/>
    </row>
    <row r="11" spans="1:17" s="57" customFormat="1" x14ac:dyDescent="0.2">
      <c r="A11" s="129"/>
      <c r="B11" s="57" t="s">
        <v>332</v>
      </c>
      <c r="C11" s="58"/>
      <c r="G11" s="30"/>
      <c r="H11" s="30"/>
      <c r="I11" s="30"/>
      <c r="J11" s="30"/>
      <c r="K11" s="30"/>
      <c r="L11" s="31"/>
      <c r="M11" s="31"/>
      <c r="N11" s="30"/>
      <c r="O11" s="30"/>
      <c r="P11" s="30"/>
      <c r="Q11" s="30"/>
    </row>
    <row r="12" spans="1:17" s="134" customFormat="1" x14ac:dyDescent="0.2">
      <c r="A12" s="14" t="s">
        <v>93</v>
      </c>
      <c r="B12" s="14" t="s">
        <v>257</v>
      </c>
      <c r="C12" s="56"/>
      <c r="G12" s="135"/>
      <c r="H12" s="135"/>
      <c r="I12" s="135"/>
      <c r="J12" s="135"/>
      <c r="K12" s="135"/>
      <c r="L12" s="136"/>
      <c r="M12" s="136"/>
      <c r="N12" s="135"/>
      <c r="O12" s="135"/>
      <c r="P12" s="135"/>
      <c r="Q12" s="135"/>
    </row>
    <row r="13" spans="1:17" s="134" customFormat="1" x14ac:dyDescent="0.2">
      <c r="B13" s="14" t="s">
        <v>529</v>
      </c>
      <c r="C13" s="56"/>
      <c r="G13" s="135"/>
      <c r="H13" s="135"/>
      <c r="I13" s="135"/>
      <c r="J13" s="135"/>
      <c r="K13" s="135"/>
      <c r="L13" s="136"/>
      <c r="M13" s="136"/>
      <c r="N13" s="135"/>
      <c r="O13" s="135"/>
      <c r="P13" s="135"/>
      <c r="Q13" s="135"/>
    </row>
    <row r="14" spans="1:17" s="57" customFormat="1" x14ac:dyDescent="0.2">
      <c r="C14" s="58"/>
      <c r="G14" s="30"/>
      <c r="H14" s="30"/>
      <c r="I14" s="30"/>
      <c r="J14" s="30"/>
      <c r="K14" s="30"/>
      <c r="L14" s="31"/>
      <c r="M14" s="31"/>
      <c r="N14" s="30"/>
      <c r="O14" s="30"/>
      <c r="P14" s="30"/>
      <c r="Q14" s="30"/>
    </row>
    <row r="15" spans="1:17" s="66" customFormat="1" x14ac:dyDescent="0.2">
      <c r="A15" s="30"/>
      <c r="B15" s="65"/>
      <c r="L15" s="67"/>
      <c r="M15" s="67"/>
    </row>
    <row r="16" spans="1:17" s="66" customFormat="1" ht="22.5" x14ac:dyDescent="0.2">
      <c r="A16" s="68"/>
      <c r="B16" s="69" t="s">
        <v>115</v>
      </c>
      <c r="C16" s="70"/>
      <c r="D16" s="71"/>
      <c r="E16" s="489" t="s">
        <v>116</v>
      </c>
      <c r="F16" s="490"/>
      <c r="G16" s="490"/>
      <c r="H16" s="490"/>
      <c r="I16" s="490"/>
      <c r="J16" s="490"/>
      <c r="K16" s="491"/>
      <c r="L16" s="73" t="s">
        <v>260</v>
      </c>
      <c r="M16" s="73" t="s">
        <v>304</v>
      </c>
      <c r="N16" s="492" t="s">
        <v>151</v>
      </c>
      <c r="O16" s="493"/>
      <c r="P16" s="72"/>
      <c r="Q16" s="74"/>
    </row>
    <row r="17" spans="1:17" s="140" customFormat="1" ht="33.75" x14ac:dyDescent="0.2">
      <c r="A17" s="137" t="s">
        <v>118</v>
      </c>
      <c r="B17" s="137" t="s">
        <v>119</v>
      </c>
      <c r="C17" s="137" t="s">
        <v>120</v>
      </c>
      <c r="D17" s="138" t="s">
        <v>47</v>
      </c>
      <c r="E17" s="139" t="s">
        <v>84</v>
      </c>
      <c r="F17" s="137" t="s">
        <v>107</v>
      </c>
      <c r="G17" s="137" t="s">
        <v>121</v>
      </c>
      <c r="H17" s="137" t="s">
        <v>85</v>
      </c>
      <c r="I17" s="137" t="s">
        <v>122</v>
      </c>
      <c r="J17" s="137" t="s">
        <v>123</v>
      </c>
      <c r="K17" s="137" t="s">
        <v>48</v>
      </c>
      <c r="L17" s="137" t="s">
        <v>1</v>
      </c>
      <c r="M17" s="137" t="s">
        <v>1</v>
      </c>
      <c r="N17" s="137" t="s">
        <v>49</v>
      </c>
      <c r="O17" s="137" t="s">
        <v>124</v>
      </c>
      <c r="P17" s="137" t="s">
        <v>125</v>
      </c>
      <c r="Q17" s="137" t="s">
        <v>126</v>
      </c>
    </row>
    <row r="18" spans="1:17" s="66" customFormat="1" ht="22.5" x14ac:dyDescent="0.2">
      <c r="A18" s="75"/>
      <c r="B18" s="76"/>
      <c r="C18" s="76"/>
      <c r="D18" s="77"/>
      <c r="E18" s="75"/>
      <c r="F18" s="78"/>
      <c r="G18" s="79"/>
      <c r="H18" s="78"/>
      <c r="I18" s="78"/>
      <c r="J18" s="78"/>
      <c r="K18" s="80"/>
      <c r="L18" s="81"/>
      <c r="M18" s="81"/>
      <c r="N18" s="82"/>
      <c r="O18" s="34" t="s">
        <v>87</v>
      </c>
      <c r="P18" s="34" t="s">
        <v>87</v>
      </c>
      <c r="Q18" s="83"/>
    </row>
    <row r="19" spans="1:17" s="66" customFormat="1" ht="22.5" x14ac:dyDescent="0.2">
      <c r="A19" s="84" t="s">
        <v>152</v>
      </c>
      <c r="B19" s="85"/>
      <c r="C19" s="85"/>
      <c r="D19" s="86"/>
      <c r="E19" s="87"/>
      <c r="F19" s="87"/>
      <c r="G19" s="87"/>
      <c r="H19" s="87"/>
      <c r="I19" s="87"/>
      <c r="J19" s="87"/>
      <c r="K19" s="88"/>
      <c r="L19" s="89"/>
      <c r="M19" s="89"/>
      <c r="N19" s="90"/>
      <c r="O19" s="89"/>
      <c r="P19" s="89"/>
      <c r="Q19" s="89"/>
    </row>
    <row r="20" spans="1:17" s="66" customFormat="1" x14ac:dyDescent="0.2">
      <c r="A20" s="91">
        <v>1</v>
      </c>
      <c r="B20" s="92" t="s">
        <v>127</v>
      </c>
      <c r="C20" s="93">
        <v>45648</v>
      </c>
      <c r="D20" s="94">
        <v>357397</v>
      </c>
      <c r="E20" s="92">
        <v>4300515184</v>
      </c>
      <c r="F20" s="95" t="s">
        <v>261</v>
      </c>
      <c r="G20" s="96">
        <v>45648</v>
      </c>
      <c r="H20" s="96">
        <v>45640</v>
      </c>
      <c r="I20" s="97" t="s">
        <v>318</v>
      </c>
      <c r="J20" s="98">
        <v>357397</v>
      </c>
      <c r="K20" s="30" t="s">
        <v>60</v>
      </c>
      <c r="L20" s="99" t="s">
        <v>294</v>
      </c>
      <c r="M20" s="99" t="s">
        <v>308</v>
      </c>
      <c r="N20" s="100">
        <v>1</v>
      </c>
      <c r="O20" s="101">
        <f t="shared" ref="O20:O24" si="0">J20*N20</f>
        <v>357397</v>
      </c>
      <c r="P20" s="101">
        <f>(O20-D20)</f>
        <v>0</v>
      </c>
      <c r="Q20" s="102" t="s">
        <v>129</v>
      </c>
    </row>
    <row r="21" spans="1:17" s="66" customFormat="1" x14ac:dyDescent="0.2">
      <c r="A21" s="91">
        <f>A20+1</f>
        <v>2</v>
      </c>
      <c r="B21" s="92" t="s">
        <v>130</v>
      </c>
      <c r="C21" s="93">
        <v>45637</v>
      </c>
      <c r="D21" s="94">
        <v>779470</v>
      </c>
      <c r="E21" s="92">
        <v>4300501207</v>
      </c>
      <c r="F21" s="95" t="s">
        <v>262</v>
      </c>
      <c r="G21" s="96">
        <v>45637</v>
      </c>
      <c r="H21" s="96">
        <v>45629</v>
      </c>
      <c r="I21" s="97" t="s">
        <v>319</v>
      </c>
      <c r="J21" s="98">
        <v>779470</v>
      </c>
      <c r="K21" s="30" t="s">
        <v>60</v>
      </c>
      <c r="L21" s="99" t="s">
        <v>295</v>
      </c>
      <c r="M21" s="99" t="s">
        <v>313</v>
      </c>
      <c r="N21" s="100">
        <v>1</v>
      </c>
      <c r="O21" s="101">
        <f t="shared" si="0"/>
        <v>779470</v>
      </c>
      <c r="P21" s="101">
        <f>(O21-D21)</f>
        <v>0</v>
      </c>
      <c r="Q21" s="102" t="s">
        <v>129</v>
      </c>
    </row>
    <row r="22" spans="1:17" s="66" customFormat="1" x14ac:dyDescent="0.2">
      <c r="A22" s="91">
        <f t="shared" ref="A22:A24" si="1">A21+1</f>
        <v>3</v>
      </c>
      <c r="B22" s="92" t="s">
        <v>132</v>
      </c>
      <c r="C22" s="93">
        <v>45628</v>
      </c>
      <c r="D22" s="94">
        <v>1563631</v>
      </c>
      <c r="E22" s="92">
        <v>4300493547</v>
      </c>
      <c r="F22" s="95" t="s">
        <v>263</v>
      </c>
      <c r="G22" s="96">
        <v>45628</v>
      </c>
      <c r="H22" s="96">
        <v>45623</v>
      </c>
      <c r="I22" s="97" t="s">
        <v>320</v>
      </c>
      <c r="J22" s="98">
        <v>1563631</v>
      </c>
      <c r="K22" s="30" t="s">
        <v>60</v>
      </c>
      <c r="L22" s="99" t="s">
        <v>296</v>
      </c>
      <c r="M22" s="99" t="s">
        <v>314</v>
      </c>
      <c r="N22" s="100">
        <v>1</v>
      </c>
      <c r="O22" s="101">
        <f t="shared" si="0"/>
        <v>1563631</v>
      </c>
      <c r="P22" s="101">
        <f>(O22-D22)</f>
        <v>0</v>
      </c>
      <c r="Q22" s="102" t="s">
        <v>129</v>
      </c>
    </row>
    <row r="23" spans="1:17" s="66" customFormat="1" x14ac:dyDescent="0.2">
      <c r="A23" s="91">
        <f t="shared" si="1"/>
        <v>4</v>
      </c>
      <c r="B23" s="92" t="s">
        <v>134</v>
      </c>
      <c r="C23" s="93">
        <v>45648</v>
      </c>
      <c r="D23" s="94">
        <v>2823486</v>
      </c>
      <c r="E23" s="92">
        <v>4300521355</v>
      </c>
      <c r="F23" s="95" t="s">
        <v>264</v>
      </c>
      <c r="G23" s="96">
        <v>45648</v>
      </c>
      <c r="H23" s="96">
        <v>45642</v>
      </c>
      <c r="I23" s="97" t="s">
        <v>321</v>
      </c>
      <c r="J23" s="98">
        <v>2823486</v>
      </c>
      <c r="K23" s="30" t="s">
        <v>60</v>
      </c>
      <c r="L23" s="99" t="s">
        <v>297</v>
      </c>
      <c r="M23" s="99" t="s">
        <v>309</v>
      </c>
      <c r="N23" s="100">
        <v>1</v>
      </c>
      <c r="O23" s="101">
        <f t="shared" si="0"/>
        <v>2823486</v>
      </c>
      <c r="P23" s="101">
        <f>(O23-D23)</f>
        <v>0</v>
      </c>
      <c r="Q23" s="102" t="s">
        <v>129</v>
      </c>
    </row>
    <row r="24" spans="1:17" s="66" customFormat="1" x14ac:dyDescent="0.2">
      <c r="A24" s="91">
        <f t="shared" si="1"/>
        <v>5</v>
      </c>
      <c r="B24" s="92" t="s">
        <v>136</v>
      </c>
      <c r="C24" s="93">
        <v>45627</v>
      </c>
      <c r="D24" s="94">
        <v>3777606</v>
      </c>
      <c r="E24" s="92" t="s">
        <v>281</v>
      </c>
      <c r="F24" s="95" t="s">
        <v>265</v>
      </c>
      <c r="G24" s="96">
        <v>45627</v>
      </c>
      <c r="H24" s="96">
        <v>45622</v>
      </c>
      <c r="I24" s="97" t="s">
        <v>322</v>
      </c>
      <c r="J24" s="98">
        <v>3777606</v>
      </c>
      <c r="K24" s="30" t="s">
        <v>60</v>
      </c>
      <c r="L24" s="99" t="s">
        <v>307</v>
      </c>
      <c r="M24" s="99" t="s">
        <v>310</v>
      </c>
      <c r="N24" s="100">
        <v>1</v>
      </c>
      <c r="O24" s="101">
        <f t="shared" si="0"/>
        <v>3777606</v>
      </c>
      <c r="P24" s="101">
        <f>(O24-D24)</f>
        <v>0</v>
      </c>
      <c r="Q24" s="102" t="s">
        <v>129</v>
      </c>
    </row>
    <row r="25" spans="1:17" s="66" customFormat="1" x14ac:dyDescent="0.2">
      <c r="A25" s="91"/>
      <c r="B25" s="92"/>
      <c r="C25" s="96"/>
      <c r="D25" s="94"/>
      <c r="E25" s="103"/>
      <c r="F25" s="95"/>
      <c r="G25" s="96"/>
      <c r="H25" s="96"/>
      <c r="I25" s="104"/>
      <c r="J25" s="98"/>
      <c r="K25" s="105"/>
      <c r="L25" s="106"/>
      <c r="M25" s="106"/>
      <c r="N25" s="100"/>
      <c r="O25" s="101"/>
      <c r="P25" s="101"/>
      <c r="Q25" s="101"/>
    </row>
    <row r="26" spans="1:17" s="66" customFormat="1" ht="22.5" x14ac:dyDescent="0.2">
      <c r="A26" s="84" t="s">
        <v>153</v>
      </c>
      <c r="B26" s="85"/>
      <c r="C26" s="85"/>
      <c r="D26" s="86"/>
      <c r="E26" s="87"/>
      <c r="F26" s="87"/>
      <c r="G26" s="87"/>
      <c r="H26" s="87"/>
      <c r="I26" s="87"/>
      <c r="J26" s="87"/>
      <c r="K26" s="88"/>
      <c r="L26" s="89"/>
      <c r="M26" s="89"/>
      <c r="N26" s="90"/>
      <c r="O26" s="89"/>
      <c r="P26" s="89"/>
      <c r="Q26" s="89"/>
    </row>
    <row r="27" spans="1:17" s="66" customFormat="1" x14ac:dyDescent="0.2">
      <c r="A27" s="91">
        <v>1</v>
      </c>
      <c r="B27" s="92" t="s">
        <v>138</v>
      </c>
      <c r="C27" s="93">
        <v>45672</v>
      </c>
      <c r="D27" s="94">
        <v>80402</v>
      </c>
      <c r="E27" s="95">
        <v>4300543470</v>
      </c>
      <c r="F27" s="95" t="s">
        <v>266</v>
      </c>
      <c r="G27" s="96">
        <v>45672</v>
      </c>
      <c r="H27" s="96">
        <v>45668</v>
      </c>
      <c r="I27" s="97" t="s">
        <v>318</v>
      </c>
      <c r="J27" s="98">
        <v>80402</v>
      </c>
      <c r="K27" s="30" t="s">
        <v>60</v>
      </c>
      <c r="L27" s="107" t="s">
        <v>305</v>
      </c>
      <c r="M27" s="107" t="s">
        <v>315</v>
      </c>
      <c r="N27" s="100">
        <v>1</v>
      </c>
      <c r="O27" s="101">
        <f>+J27*N27</f>
        <v>80402</v>
      </c>
      <c r="P27" s="101">
        <f>(O27-D27)</f>
        <v>0</v>
      </c>
      <c r="Q27" s="102" t="s">
        <v>129</v>
      </c>
    </row>
    <row r="28" spans="1:17" s="66" customFormat="1" x14ac:dyDescent="0.2">
      <c r="A28" s="91">
        <f>A27+1</f>
        <v>2</v>
      </c>
      <c r="B28" s="92" t="s">
        <v>140</v>
      </c>
      <c r="C28" s="93">
        <v>45672</v>
      </c>
      <c r="D28" s="94">
        <v>501626</v>
      </c>
      <c r="E28" s="95">
        <v>4300545200</v>
      </c>
      <c r="F28" s="95" t="s">
        <v>267</v>
      </c>
      <c r="G28" s="96">
        <v>45672</v>
      </c>
      <c r="H28" s="96">
        <v>45669</v>
      </c>
      <c r="I28" s="97" t="s">
        <v>319</v>
      </c>
      <c r="J28" s="98">
        <v>501626</v>
      </c>
      <c r="K28" s="30" t="s">
        <v>60</v>
      </c>
      <c r="L28" s="107" t="s">
        <v>298</v>
      </c>
      <c r="M28" s="107" t="s">
        <v>311</v>
      </c>
      <c r="N28" s="100">
        <v>1</v>
      </c>
      <c r="O28" s="101">
        <f t="shared" ref="O28:O31" si="2">+J28*N28</f>
        <v>501626</v>
      </c>
      <c r="P28" s="101">
        <f>(O28-D28)</f>
        <v>0</v>
      </c>
      <c r="Q28" s="102" t="s">
        <v>129</v>
      </c>
    </row>
    <row r="29" spans="1:17" s="66" customFormat="1" x14ac:dyDescent="0.2">
      <c r="A29" s="91">
        <f t="shared" ref="A29:A31" si="3">A28+1</f>
        <v>3</v>
      </c>
      <c r="B29" s="92" t="s">
        <v>142</v>
      </c>
      <c r="C29" s="93">
        <v>45683</v>
      </c>
      <c r="D29" s="94">
        <v>1000490</v>
      </c>
      <c r="E29" s="95">
        <v>4300551423</v>
      </c>
      <c r="F29" s="95" t="s">
        <v>268</v>
      </c>
      <c r="G29" s="108">
        <v>45683</v>
      </c>
      <c r="H29" s="96">
        <v>45675</v>
      </c>
      <c r="I29" s="97" t="s">
        <v>320</v>
      </c>
      <c r="J29" s="98">
        <v>1000490</v>
      </c>
      <c r="K29" s="30" t="s">
        <v>60</v>
      </c>
      <c r="L29" s="107" t="s">
        <v>299</v>
      </c>
      <c r="M29" s="107" t="s">
        <v>312</v>
      </c>
      <c r="N29" s="100">
        <v>1</v>
      </c>
      <c r="O29" s="101">
        <f t="shared" si="2"/>
        <v>1000490</v>
      </c>
      <c r="P29" s="101">
        <f>(O29-D29)</f>
        <v>0</v>
      </c>
      <c r="Q29" s="102" t="s">
        <v>129</v>
      </c>
    </row>
    <row r="30" spans="1:17" s="66" customFormat="1" x14ac:dyDescent="0.2">
      <c r="A30" s="91">
        <f t="shared" si="3"/>
        <v>4</v>
      </c>
      <c r="B30" s="92" t="s">
        <v>144</v>
      </c>
      <c r="C30" s="93">
        <v>45686</v>
      </c>
      <c r="D30" s="94">
        <v>1871177</v>
      </c>
      <c r="E30" s="95" t="s">
        <v>282</v>
      </c>
      <c r="F30" s="95" t="s">
        <v>269</v>
      </c>
      <c r="G30" s="96">
        <v>45686</v>
      </c>
      <c r="H30" s="96">
        <v>45671</v>
      </c>
      <c r="I30" s="97" t="s">
        <v>321</v>
      </c>
      <c r="J30" s="98">
        <v>1871177</v>
      </c>
      <c r="K30" s="30" t="s">
        <v>60</v>
      </c>
      <c r="L30" s="107" t="s">
        <v>300</v>
      </c>
      <c r="M30" s="107" t="s">
        <v>316</v>
      </c>
      <c r="N30" s="100">
        <v>1</v>
      </c>
      <c r="O30" s="101">
        <f t="shared" si="2"/>
        <v>1871177</v>
      </c>
      <c r="P30" s="101">
        <f>(O30-D30)</f>
        <v>0</v>
      </c>
      <c r="Q30" s="102" t="s">
        <v>129</v>
      </c>
    </row>
    <row r="31" spans="1:17" s="66" customFormat="1" x14ac:dyDescent="0.2">
      <c r="A31" s="91">
        <f t="shared" si="3"/>
        <v>5</v>
      </c>
      <c r="B31" s="92" t="s">
        <v>145</v>
      </c>
      <c r="C31" s="93">
        <v>45672</v>
      </c>
      <c r="D31" s="94">
        <v>2778826</v>
      </c>
      <c r="E31" s="95">
        <v>4300537167</v>
      </c>
      <c r="F31" s="95" t="s">
        <v>270</v>
      </c>
      <c r="G31" s="96">
        <v>45672</v>
      </c>
      <c r="H31" s="96">
        <v>45663</v>
      </c>
      <c r="I31" s="97" t="s">
        <v>322</v>
      </c>
      <c r="J31" s="98">
        <v>2778826</v>
      </c>
      <c r="K31" s="30" t="s">
        <v>60</v>
      </c>
      <c r="L31" s="107" t="s">
        <v>306</v>
      </c>
      <c r="M31" s="107" t="s">
        <v>317</v>
      </c>
      <c r="N31" s="100">
        <v>1</v>
      </c>
      <c r="O31" s="101">
        <f t="shared" si="2"/>
        <v>2778826</v>
      </c>
      <c r="P31" s="101">
        <f>(O31-D31)</f>
        <v>0</v>
      </c>
      <c r="Q31" s="102" t="s">
        <v>129</v>
      </c>
    </row>
    <row r="32" spans="1:17" s="57" customFormat="1" x14ac:dyDescent="0.2">
      <c r="A32" s="109"/>
      <c r="B32" s="110"/>
      <c r="C32" s="111"/>
      <c r="D32" s="112"/>
      <c r="E32" s="111"/>
      <c r="F32" s="111"/>
      <c r="G32" s="111"/>
      <c r="H32" s="111"/>
      <c r="I32" s="111"/>
      <c r="J32" s="111"/>
      <c r="K32" s="111"/>
      <c r="L32" s="113"/>
      <c r="M32" s="113"/>
      <c r="N32" s="114"/>
      <c r="O32" s="115"/>
      <c r="P32" s="116"/>
      <c r="Q32" s="117"/>
    </row>
    <row r="33" spans="1:17" s="57" customFormat="1" x14ac:dyDescent="0.2">
      <c r="A33" s="67"/>
      <c r="B33" s="118"/>
      <c r="D33" s="119"/>
      <c r="L33" s="120"/>
      <c r="M33" s="120"/>
      <c r="P33" s="121"/>
      <c r="Q33" s="121"/>
    </row>
    <row r="34" spans="1:17" s="57" customFormat="1" x14ac:dyDescent="0.2">
      <c r="A34" s="141" t="s">
        <v>154</v>
      </c>
      <c r="B34" s="57" t="s">
        <v>156</v>
      </c>
      <c r="C34" s="118"/>
      <c r="L34" s="122"/>
      <c r="M34" s="122"/>
      <c r="O34" s="123"/>
      <c r="P34" s="124"/>
      <c r="Q34" s="125"/>
    </row>
    <row r="35" spans="1:17" x14ac:dyDescent="0.2">
      <c r="B35" s="14" t="s">
        <v>301</v>
      </c>
      <c r="O35" s="126"/>
      <c r="P35" s="127"/>
      <c r="Q35" s="128"/>
    </row>
    <row r="36" spans="1:17" x14ac:dyDescent="0.2">
      <c r="A36" s="129"/>
      <c r="B36" s="14" t="s">
        <v>530</v>
      </c>
      <c r="O36" s="126"/>
      <c r="P36" s="130"/>
      <c r="Q36" s="128"/>
    </row>
    <row r="37" spans="1:17" x14ac:dyDescent="0.2">
      <c r="O37" s="126"/>
      <c r="P37" s="131"/>
      <c r="Q37" s="126"/>
    </row>
    <row r="38" spans="1:17" x14ac:dyDescent="0.2">
      <c r="Q38" s="126"/>
    </row>
    <row r="39" spans="1:17" x14ac:dyDescent="0.2">
      <c r="Q39" s="126"/>
    </row>
  </sheetData>
  <mergeCells count="2">
    <mergeCell ref="E16:K16"/>
    <mergeCell ref="N16:O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1D77-756F-49DF-BA99-786DE154463B}">
  <dimension ref="A1:R43"/>
  <sheetViews>
    <sheetView zoomScale="193" zoomScaleNormal="193" workbookViewId="0">
      <selection activeCell="B6" sqref="B6"/>
    </sheetView>
  </sheetViews>
  <sheetFormatPr defaultColWidth="9.42578125" defaultRowHeight="11.25" x14ac:dyDescent="0.2"/>
  <cols>
    <col min="1" max="1" width="9.5703125" style="14" customWidth="1"/>
    <col min="2" max="2" width="9.42578125" style="14" bestFit="1" customWidth="1"/>
    <col min="3" max="3" width="10.5703125" style="14" customWidth="1"/>
    <col min="4" max="4" width="9.42578125" style="14" customWidth="1"/>
    <col min="5" max="5" width="9.5703125" style="14" customWidth="1"/>
    <col min="6" max="6" width="9.85546875" style="14" bestFit="1" customWidth="1"/>
    <col min="7" max="7" width="10.140625" style="14" customWidth="1"/>
    <col min="8" max="9" width="9.5703125" style="14" customWidth="1"/>
    <col min="10" max="11" width="8.140625" style="14" customWidth="1"/>
    <col min="12" max="12" width="8.85546875" style="14" customWidth="1"/>
    <col min="13" max="13" width="6.5703125" style="14" customWidth="1"/>
    <col min="14" max="16" width="7.5703125" style="14" customWidth="1"/>
    <col min="17" max="17" width="9.140625" style="14" customWidth="1"/>
    <col min="18" max="18" width="7.5703125" style="14" customWidth="1"/>
    <col min="19" max="19" width="10.5703125" style="14" customWidth="1"/>
    <col min="20" max="16384" width="9.42578125" style="14"/>
  </cols>
  <sheetData>
    <row r="1" spans="1:17" x14ac:dyDescent="0.2">
      <c r="A1" s="13" t="s">
        <v>73</v>
      </c>
    </row>
    <row r="2" spans="1:17" ht="15.75" x14ac:dyDescent="0.25">
      <c r="A2" s="16" t="s">
        <v>159</v>
      </c>
    </row>
    <row r="3" spans="1:17" x14ac:dyDescent="0.2">
      <c r="A3" s="17"/>
    </row>
    <row r="4" spans="1:17" x14ac:dyDescent="0.2">
      <c r="A4" s="55" t="s">
        <v>74</v>
      </c>
      <c r="B4" s="18">
        <v>45657</v>
      </c>
      <c r="C4" s="19"/>
      <c r="D4" s="20"/>
    </row>
    <row r="5" spans="1:17" ht="33" customHeight="1" x14ac:dyDescent="0.2">
      <c r="A5" s="21" t="s">
        <v>75</v>
      </c>
      <c r="B5" s="21" t="s">
        <v>76</v>
      </c>
      <c r="C5" s="22" t="s">
        <v>77</v>
      </c>
      <c r="D5" s="20"/>
    </row>
    <row r="6" spans="1:17" x14ac:dyDescent="0.2">
      <c r="A6" s="23">
        <v>41000000</v>
      </c>
      <c r="B6" s="24">
        <v>33000000</v>
      </c>
      <c r="C6" s="25">
        <v>2000000</v>
      </c>
      <c r="D6" s="26" t="s">
        <v>60</v>
      </c>
      <c r="E6" s="27"/>
    </row>
    <row r="7" spans="1:17" x14ac:dyDescent="0.2">
      <c r="A7" s="28"/>
      <c r="J7" s="30"/>
      <c r="K7" s="30"/>
      <c r="L7" s="30"/>
      <c r="M7" s="30"/>
      <c r="N7" s="30"/>
      <c r="O7" s="30"/>
      <c r="P7" s="30"/>
      <c r="Q7" s="30"/>
    </row>
    <row r="8" spans="1:17" x14ac:dyDescent="0.2">
      <c r="A8" s="14" t="s">
        <v>92</v>
      </c>
      <c r="B8" s="14" t="s">
        <v>333</v>
      </c>
      <c r="J8" s="30"/>
      <c r="K8" s="30"/>
      <c r="L8" s="30"/>
      <c r="M8" s="30"/>
      <c r="N8" s="30"/>
      <c r="O8" s="30"/>
      <c r="P8" s="30"/>
      <c r="Q8" s="30"/>
    </row>
    <row r="9" spans="1:17" x14ac:dyDescent="0.2">
      <c r="A9" s="27"/>
      <c r="B9" s="57" t="s">
        <v>200</v>
      </c>
      <c r="J9" s="30"/>
      <c r="K9" s="30"/>
      <c r="L9" s="30"/>
      <c r="M9" s="30"/>
      <c r="N9" s="30"/>
      <c r="O9" s="30"/>
      <c r="P9" s="30"/>
      <c r="Q9" s="30"/>
    </row>
    <row r="10" spans="1:17" x14ac:dyDescent="0.2">
      <c r="B10" s="143"/>
      <c r="J10" s="30"/>
      <c r="K10" s="30"/>
      <c r="L10" s="30"/>
      <c r="M10" s="30"/>
      <c r="N10" s="30"/>
      <c r="O10" s="30"/>
      <c r="P10" s="30"/>
      <c r="Q10" s="30"/>
    </row>
    <row r="11" spans="1:17" x14ac:dyDescent="0.2">
      <c r="A11" s="14" t="s">
        <v>93</v>
      </c>
      <c r="B11" s="190" t="s">
        <v>193</v>
      </c>
      <c r="J11" s="30"/>
      <c r="K11" s="30"/>
      <c r="L11" s="30"/>
      <c r="M11" s="30"/>
      <c r="N11" s="30"/>
      <c r="O11" s="30"/>
      <c r="P11" s="30"/>
      <c r="Q11" s="30"/>
    </row>
    <row r="12" spans="1:17" x14ac:dyDescent="0.2">
      <c r="B12" s="256" t="s">
        <v>194</v>
      </c>
      <c r="J12" s="135"/>
      <c r="K12" s="135"/>
      <c r="L12" s="135"/>
      <c r="M12" s="135"/>
      <c r="N12" s="135"/>
      <c r="O12" s="135"/>
      <c r="P12" s="135"/>
      <c r="Q12" s="135"/>
    </row>
    <row r="13" spans="1:17" s="191" customFormat="1" x14ac:dyDescent="0.2">
      <c r="B13" s="192" t="s">
        <v>196</v>
      </c>
      <c r="J13" s="20"/>
      <c r="K13" s="20"/>
      <c r="L13" s="20"/>
      <c r="M13" s="20"/>
      <c r="N13" s="20"/>
      <c r="O13" s="20"/>
      <c r="P13" s="20"/>
      <c r="Q13" s="20"/>
    </row>
    <row r="14" spans="1:17" x14ac:dyDescent="0.2">
      <c r="B14" s="190" t="s">
        <v>195</v>
      </c>
      <c r="J14" s="30"/>
      <c r="K14" s="30"/>
      <c r="L14" s="30"/>
      <c r="M14" s="30"/>
      <c r="N14" s="30"/>
      <c r="O14" s="30"/>
      <c r="P14" s="30"/>
      <c r="Q14" s="30"/>
    </row>
    <row r="15" spans="1:17" x14ac:dyDescent="0.2">
      <c r="N15" s="30"/>
      <c r="O15" s="30"/>
      <c r="P15" s="30"/>
      <c r="Q15" s="30"/>
    </row>
    <row r="16" spans="1:17" s="251" customFormat="1" ht="58.5" customHeight="1" x14ac:dyDescent="0.2">
      <c r="A16" s="251" t="s">
        <v>247</v>
      </c>
      <c r="B16" s="252" t="s">
        <v>251</v>
      </c>
      <c r="C16" s="255" t="s">
        <v>249</v>
      </c>
      <c r="D16" s="255" t="s">
        <v>250</v>
      </c>
      <c r="E16" s="255" t="s">
        <v>252</v>
      </c>
      <c r="F16" s="255" t="s">
        <v>254</v>
      </c>
      <c r="G16" s="255" t="s">
        <v>253</v>
      </c>
      <c r="H16" s="253"/>
      <c r="I16" s="253"/>
    </row>
    <row r="17" spans="1:18" s="251" customFormat="1" ht="12" x14ac:dyDescent="0.2">
      <c r="B17" s="254">
        <v>278340220</v>
      </c>
      <c r="C17" s="254">
        <v>1</v>
      </c>
      <c r="D17" s="261">
        <v>96783100</v>
      </c>
      <c r="E17" s="254">
        <f>+B17-D17</f>
        <v>181557120</v>
      </c>
      <c r="F17" s="254">
        <f>+E17/B6</f>
        <v>5.5017309090909094</v>
      </c>
      <c r="G17" s="254">
        <f>+C17+F17</f>
        <v>6.5017309090909094</v>
      </c>
    </row>
    <row r="18" spans="1:18" x14ac:dyDescent="0.2">
      <c r="N18" s="30"/>
      <c r="O18" s="30"/>
      <c r="P18" s="30"/>
      <c r="Q18" s="30"/>
    </row>
    <row r="19" spans="1:18" ht="14.45" customHeight="1" x14ac:dyDescent="0.2">
      <c r="A19" s="499" t="s">
        <v>160</v>
      </c>
      <c r="B19" s="499"/>
      <c r="C19" s="499"/>
      <c r="D19" s="499"/>
      <c r="E19" s="499"/>
      <c r="F19" s="499"/>
      <c r="G19" s="499"/>
      <c r="H19" s="499" t="s">
        <v>161</v>
      </c>
      <c r="I19" s="499"/>
      <c r="J19" s="499"/>
      <c r="K19" s="499"/>
      <c r="L19" s="499"/>
      <c r="M19" s="499"/>
      <c r="N19" s="499"/>
      <c r="O19" s="499"/>
      <c r="P19" s="499"/>
      <c r="Q19" s="234"/>
      <c r="R19" s="494"/>
    </row>
    <row r="20" spans="1:18" ht="26.45" customHeight="1" x14ac:dyDescent="0.2">
      <c r="A20" s="500"/>
      <c r="B20" s="500"/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235"/>
      <c r="R20" s="495"/>
    </row>
    <row r="21" spans="1:18" x14ac:dyDescent="0.2">
      <c r="A21" s="496"/>
      <c r="B21" s="497"/>
      <c r="C21" s="497"/>
      <c r="D21" s="497"/>
      <c r="E21" s="497"/>
      <c r="F21" s="497"/>
      <c r="G21" s="498"/>
      <c r="H21" s="496"/>
      <c r="I21" s="497"/>
      <c r="J21" s="497"/>
      <c r="K21" s="497"/>
      <c r="L21" s="497"/>
      <c r="M21" s="497"/>
      <c r="N21" s="496"/>
      <c r="O21" s="497"/>
      <c r="P21" s="497"/>
      <c r="Q21" s="40"/>
      <c r="R21" s="32"/>
    </row>
    <row r="22" spans="1:18" s="191" customFormat="1" ht="56.25" x14ac:dyDescent="0.2">
      <c r="A22" s="197" t="s">
        <v>78</v>
      </c>
      <c r="B22" s="198"/>
      <c r="C22" s="198" t="s">
        <v>79</v>
      </c>
      <c r="D22" s="198" t="s">
        <v>162</v>
      </c>
      <c r="E22" s="198" t="s">
        <v>80</v>
      </c>
      <c r="F22" s="198" t="s">
        <v>81</v>
      </c>
      <c r="G22" s="198" t="s">
        <v>82</v>
      </c>
      <c r="H22" s="197" t="s">
        <v>83</v>
      </c>
      <c r="I22" s="198" t="s">
        <v>531</v>
      </c>
      <c r="J22" s="198" t="s">
        <v>84</v>
      </c>
      <c r="K22" s="198" t="s">
        <v>46</v>
      </c>
      <c r="L22" s="198" t="s">
        <v>85</v>
      </c>
      <c r="M22" s="198" t="s">
        <v>48</v>
      </c>
      <c r="N22" s="197" t="s">
        <v>163</v>
      </c>
      <c r="O22" s="198" t="s">
        <v>164</v>
      </c>
      <c r="P22" s="198" t="s">
        <v>165</v>
      </c>
      <c r="Q22" s="198" t="s">
        <v>56</v>
      </c>
      <c r="R22" s="199" t="s">
        <v>86</v>
      </c>
    </row>
    <row r="23" spans="1:18" x14ac:dyDescent="0.2">
      <c r="A23" s="144"/>
      <c r="B23" s="78"/>
      <c r="C23" s="78"/>
      <c r="D23" s="78"/>
      <c r="E23" s="78"/>
      <c r="F23" s="78"/>
      <c r="G23" s="145"/>
      <c r="H23" s="144"/>
      <c r="I23" s="78"/>
      <c r="J23" s="78"/>
      <c r="K23" s="78"/>
      <c r="L23" s="78"/>
      <c r="M23" s="78"/>
      <c r="N23" s="144"/>
      <c r="O23" s="78"/>
      <c r="P23" s="78"/>
      <c r="Q23" s="78"/>
      <c r="R23" s="35"/>
    </row>
    <row r="24" spans="1:18" x14ac:dyDescent="0.2">
      <c r="A24" s="146" t="s">
        <v>166</v>
      </c>
      <c r="B24" s="147"/>
      <c r="C24" s="148"/>
      <c r="D24" s="148"/>
      <c r="E24" s="148"/>
      <c r="F24" s="148"/>
      <c r="G24" s="34" t="s">
        <v>87</v>
      </c>
      <c r="H24" s="149" t="s">
        <v>55</v>
      </c>
      <c r="I24" s="150"/>
      <c r="J24" s="150"/>
      <c r="K24" s="151"/>
      <c r="L24" s="151"/>
      <c r="M24" s="151"/>
      <c r="N24" s="152"/>
      <c r="O24" s="153"/>
      <c r="P24" s="153" t="s">
        <v>87</v>
      </c>
      <c r="Q24" s="200"/>
      <c r="R24" s="154"/>
    </row>
    <row r="25" spans="1:18" x14ac:dyDescent="0.2">
      <c r="A25" s="155">
        <v>1</v>
      </c>
      <c r="B25" s="156"/>
      <c r="C25" s="135" t="s">
        <v>167</v>
      </c>
      <c r="D25" s="157">
        <v>11145</v>
      </c>
      <c r="E25" s="158" t="s">
        <v>168</v>
      </c>
      <c r="F25" s="157">
        <v>96783100</v>
      </c>
      <c r="G25" s="159">
        <f>F25/D25</f>
        <v>8683.9928218932255</v>
      </c>
      <c r="H25" s="160">
        <v>8400</v>
      </c>
      <c r="I25" s="449">
        <v>3500</v>
      </c>
      <c r="J25" s="14" t="s">
        <v>169</v>
      </c>
      <c r="K25" s="14" t="s">
        <v>170</v>
      </c>
      <c r="L25" s="161">
        <v>45661</v>
      </c>
      <c r="M25" s="158" t="s">
        <v>60</v>
      </c>
      <c r="N25" s="33" t="s">
        <v>88</v>
      </c>
      <c r="O25" s="162" t="s">
        <v>171</v>
      </c>
      <c r="P25" s="163">
        <f>(H25/G25)-1</f>
        <v>-3.2703023565064493E-2</v>
      </c>
      <c r="Q25" s="201">
        <f>+(H25-G25)*D25</f>
        <v>-3165099.9999999981</v>
      </c>
      <c r="R25" s="36" t="s">
        <v>197</v>
      </c>
    </row>
    <row r="26" spans="1:18" x14ac:dyDescent="0.2">
      <c r="A26" s="155">
        <v>2</v>
      </c>
      <c r="B26" s="156"/>
      <c r="C26" s="135" t="s">
        <v>172</v>
      </c>
      <c r="D26" s="157">
        <v>2871</v>
      </c>
      <c r="E26" s="158" t="s">
        <v>168</v>
      </c>
      <c r="F26" s="157">
        <v>6133994</v>
      </c>
      <c r="G26" s="159">
        <f>F26/D26</f>
        <v>2136.5357018460468</v>
      </c>
      <c r="H26" s="164">
        <v>2350</v>
      </c>
      <c r="I26" s="450">
        <v>1650</v>
      </c>
      <c r="J26" s="14" t="s">
        <v>173</v>
      </c>
      <c r="K26" s="14" t="s">
        <v>334</v>
      </c>
      <c r="L26" s="161">
        <v>45661</v>
      </c>
      <c r="M26" s="158" t="s">
        <v>60</v>
      </c>
      <c r="N26" s="33" t="s">
        <v>171</v>
      </c>
      <c r="O26" s="162" t="s">
        <v>88</v>
      </c>
      <c r="P26" s="163">
        <f t="shared" ref="P26:P27" si="0">(H26/G26)-1</f>
        <v>9.9911411716411713E-2</v>
      </c>
      <c r="Q26" s="201">
        <f>+(H26-G26)*D26</f>
        <v>612855.99999999965</v>
      </c>
      <c r="R26" s="36" t="s">
        <v>198</v>
      </c>
    </row>
    <row r="27" spans="1:18" x14ac:dyDescent="0.2">
      <c r="A27" s="155">
        <v>3</v>
      </c>
      <c r="B27" s="156"/>
      <c r="C27" s="135" t="s">
        <v>174</v>
      </c>
      <c r="D27" s="157">
        <v>12270</v>
      </c>
      <c r="E27" s="158" t="s">
        <v>168</v>
      </c>
      <c r="F27" s="157">
        <v>28452310</v>
      </c>
      <c r="G27" s="159">
        <f>F27/D27</f>
        <v>2318.8516707416461</v>
      </c>
      <c r="H27" s="160">
        <v>2000</v>
      </c>
      <c r="I27" s="449">
        <v>5000</v>
      </c>
      <c r="J27" s="14" t="s">
        <v>173</v>
      </c>
      <c r="K27" s="14" t="s">
        <v>335</v>
      </c>
      <c r="L27" s="161">
        <v>45661</v>
      </c>
      <c r="M27" s="158" t="s">
        <v>60</v>
      </c>
      <c r="N27" s="33" t="s">
        <v>88</v>
      </c>
      <c r="O27" s="162" t="s">
        <v>171</v>
      </c>
      <c r="P27" s="163">
        <f t="shared" si="0"/>
        <v>-0.13750412532409484</v>
      </c>
      <c r="Q27" s="201">
        <f t="shared" ref="Q27" si="1">+(H27-G27)*D27</f>
        <v>-3912309.9999999977</v>
      </c>
      <c r="R27" s="36" t="s">
        <v>197</v>
      </c>
    </row>
    <row r="28" spans="1:18" x14ac:dyDescent="0.2">
      <c r="A28" s="165">
        <v>4</v>
      </c>
      <c r="B28" s="166"/>
      <c r="C28" s="196" t="s">
        <v>175</v>
      </c>
      <c r="D28" s="167">
        <v>879</v>
      </c>
      <c r="E28" s="168" t="s">
        <v>168</v>
      </c>
      <c r="F28" s="167">
        <v>1433566</v>
      </c>
      <c r="G28" s="169">
        <f>F28/D28</f>
        <v>1630.905574516496</v>
      </c>
      <c r="H28" s="170">
        <v>1820</v>
      </c>
      <c r="I28" s="451">
        <v>130</v>
      </c>
      <c r="J28" s="37" t="s">
        <v>173</v>
      </c>
      <c r="K28" s="37" t="s">
        <v>336</v>
      </c>
      <c r="L28" s="171">
        <v>45661</v>
      </c>
      <c r="M28" s="168" t="s">
        <v>60</v>
      </c>
      <c r="N28" s="172" t="s">
        <v>171</v>
      </c>
      <c r="O28" s="173" t="s">
        <v>88</v>
      </c>
      <c r="P28" s="174">
        <f t="shared" ref="P28" si="2">(H28/G28)-1</f>
        <v>0.11594443506612184</v>
      </c>
      <c r="Q28" s="201">
        <f t="shared" ref="Q28" si="3">+(H28-G28)*D28</f>
        <v>166214</v>
      </c>
      <c r="R28" s="175" t="s">
        <v>198</v>
      </c>
    </row>
    <row r="29" spans="1:18" x14ac:dyDescent="0.2">
      <c r="A29" s="257" t="s">
        <v>345</v>
      </c>
      <c r="B29" s="166"/>
      <c r="C29" s="196"/>
      <c r="D29" s="167"/>
      <c r="E29" s="168"/>
      <c r="F29" s="167"/>
      <c r="G29" s="169"/>
      <c r="H29" s="170"/>
      <c r="I29" s="451"/>
      <c r="J29" s="37"/>
      <c r="K29" s="37"/>
      <c r="L29" s="171"/>
      <c r="M29" s="168"/>
      <c r="N29" s="172"/>
      <c r="O29" s="173"/>
      <c r="P29" s="174"/>
      <c r="Q29" s="258" t="s">
        <v>339</v>
      </c>
      <c r="R29" s="175"/>
    </row>
    <row r="30" spans="1:18" x14ac:dyDescent="0.2">
      <c r="Q30" s="157"/>
    </row>
    <row r="31" spans="1:18" x14ac:dyDescent="0.2">
      <c r="Q31" s="259" t="s">
        <v>344</v>
      </c>
    </row>
    <row r="32" spans="1:18" x14ac:dyDescent="0.2">
      <c r="A32" s="14" t="s">
        <v>176</v>
      </c>
    </row>
    <row r="34" spans="1:13" x14ac:dyDescent="0.2">
      <c r="A34" s="14" t="s">
        <v>154</v>
      </c>
      <c r="B34" s="14" t="s">
        <v>337</v>
      </c>
      <c r="J34" s="30"/>
      <c r="K34" s="30"/>
      <c r="L34" s="30"/>
      <c r="M34" s="30"/>
    </row>
    <row r="35" spans="1:13" x14ac:dyDescent="0.2">
      <c r="B35" s="14" t="s">
        <v>338</v>
      </c>
      <c r="J35" s="30"/>
      <c r="K35" s="30"/>
      <c r="L35" s="30"/>
      <c r="M35" s="30"/>
    </row>
    <row r="43" spans="1:13" x14ac:dyDescent="0.2">
      <c r="A43" s="38"/>
    </row>
  </sheetData>
  <mergeCells count="9">
    <mergeCell ref="R19:R20"/>
    <mergeCell ref="A21:G21"/>
    <mergeCell ref="H21:M21"/>
    <mergeCell ref="N21:P21"/>
    <mergeCell ref="A19:G20"/>
    <mergeCell ref="H19:M20"/>
    <mergeCell ref="N19:N20"/>
    <mergeCell ref="O19:O20"/>
    <mergeCell ref="P19:P20"/>
  </mergeCells>
  <conditionalFormatting sqref="R24">
    <cfRule type="containsText" dxfId="1" priority="1" operator="containsText" text="Not Agreed">
      <formula>NOT(ISERROR(SEARCH("Not Agreed",R24)))</formula>
    </cfRule>
  </conditionalFormatting>
  <dataValidations disablePrompts="1" count="1">
    <dataValidation type="list" allowBlank="1" showInputMessage="1" showErrorMessage="1" sqref="R24" xr:uid="{176EE943-8CA6-41C7-AC22-62A8FAF90E92}">
      <formula1>"Make your choice,Agreed,Not agreed"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1BF9-F852-4C2C-8AC3-F3D2E57FBFAA}">
  <dimension ref="A1:V52"/>
  <sheetViews>
    <sheetView zoomScale="170" zoomScaleNormal="170" workbookViewId="0">
      <selection activeCell="B6" sqref="B6"/>
    </sheetView>
  </sheetViews>
  <sheetFormatPr defaultColWidth="9.42578125" defaultRowHeight="11.25" x14ac:dyDescent="0.2"/>
  <cols>
    <col min="1" max="1" width="9.5703125" style="14" customWidth="1"/>
    <col min="2" max="2" width="9.42578125" style="14" customWidth="1"/>
    <col min="3" max="3" width="10.5703125" style="14" customWidth="1"/>
    <col min="4" max="4" width="6.85546875" style="14" customWidth="1"/>
    <col min="5" max="5" width="6.140625" style="14" customWidth="1"/>
    <col min="6" max="6" width="9.42578125" style="14"/>
    <col min="7" max="7" width="8.140625" style="14" customWidth="1"/>
    <col min="8" max="8" width="7.42578125" style="14" customWidth="1"/>
    <col min="9" max="9" width="8.140625" style="14" customWidth="1"/>
    <col min="10" max="10" width="8.5703125" style="14" customWidth="1"/>
    <col min="11" max="11" width="8.85546875" style="14" customWidth="1"/>
    <col min="12" max="12" width="6.5703125" style="14" customWidth="1"/>
    <col min="13" max="16" width="7.5703125" style="14" customWidth="1"/>
    <col min="17" max="17" width="9.42578125" style="14" customWidth="1"/>
    <col min="18" max="18" width="9.42578125" style="14"/>
    <col min="19" max="19" width="12.85546875" style="14" customWidth="1"/>
    <col min="20" max="20" width="9.85546875" style="14" customWidth="1"/>
    <col min="21" max="16384" width="9.42578125" style="14"/>
  </cols>
  <sheetData>
    <row r="1" spans="1:16" x14ac:dyDescent="0.2">
      <c r="A1" s="13" t="s">
        <v>73</v>
      </c>
    </row>
    <row r="2" spans="1:16" ht="15.75" x14ac:dyDescent="0.25">
      <c r="A2" s="16" t="s">
        <v>199</v>
      </c>
    </row>
    <row r="3" spans="1:16" x14ac:dyDescent="0.2">
      <c r="A3" s="17"/>
    </row>
    <row r="4" spans="1:16" x14ac:dyDescent="0.2">
      <c r="A4" s="55" t="s">
        <v>74</v>
      </c>
      <c r="B4" s="18">
        <v>45657</v>
      </c>
      <c r="C4" s="19"/>
      <c r="D4" s="20"/>
    </row>
    <row r="5" spans="1:16" ht="33" customHeight="1" x14ac:dyDescent="0.2">
      <c r="A5" s="21" t="s">
        <v>75</v>
      </c>
      <c r="B5" s="21" t="s">
        <v>76</v>
      </c>
      <c r="C5" s="22" t="s">
        <v>77</v>
      </c>
      <c r="D5" s="20"/>
    </row>
    <row r="6" spans="1:16" x14ac:dyDescent="0.2">
      <c r="A6" s="23">
        <v>41000000</v>
      </c>
      <c r="B6" s="24">
        <v>33000000</v>
      </c>
      <c r="C6" s="25">
        <v>2000000</v>
      </c>
      <c r="D6" s="26" t="s">
        <v>60</v>
      </c>
      <c r="E6" s="27"/>
    </row>
    <row r="7" spans="1:16" x14ac:dyDescent="0.2">
      <c r="A7" s="28"/>
      <c r="I7" s="30"/>
      <c r="J7" s="30"/>
      <c r="K7" s="30"/>
      <c r="L7" s="30"/>
      <c r="M7" s="30"/>
      <c r="N7" s="30"/>
      <c r="O7" s="30"/>
    </row>
    <row r="8" spans="1:16" x14ac:dyDescent="0.2">
      <c r="A8" s="63"/>
      <c r="I8" s="30"/>
      <c r="J8" s="30"/>
      <c r="K8" s="30"/>
      <c r="L8" s="30"/>
      <c r="M8" s="30"/>
      <c r="N8" s="30"/>
      <c r="O8" s="30"/>
    </row>
    <row r="9" spans="1:16" x14ac:dyDescent="0.2">
      <c r="A9" s="29"/>
      <c r="I9" s="30"/>
      <c r="J9" s="30"/>
      <c r="K9" s="30"/>
      <c r="L9" s="30"/>
      <c r="M9" s="30"/>
      <c r="N9" s="30"/>
      <c r="O9" s="30"/>
    </row>
    <row r="10" spans="1:16" x14ac:dyDescent="0.2">
      <c r="A10" s="14" t="s">
        <v>92</v>
      </c>
      <c r="B10" s="14" t="s">
        <v>340</v>
      </c>
      <c r="I10" s="30"/>
      <c r="J10" s="30"/>
      <c r="K10" s="30"/>
      <c r="L10" s="30"/>
      <c r="M10" s="30"/>
      <c r="N10" s="30"/>
      <c r="O10" s="30"/>
      <c r="P10" s="30"/>
    </row>
    <row r="11" spans="1:16" x14ac:dyDescent="0.2">
      <c r="A11" s="27"/>
      <c r="B11" s="191" t="s">
        <v>200</v>
      </c>
      <c r="I11" s="30"/>
      <c r="J11" s="30"/>
      <c r="K11" s="30"/>
      <c r="L11" s="30"/>
      <c r="M11" s="30"/>
      <c r="N11" s="30"/>
      <c r="O11" s="30"/>
      <c r="P11" s="30"/>
    </row>
    <row r="12" spans="1:16" x14ac:dyDescent="0.2">
      <c r="B12" s="143"/>
      <c r="I12" s="30"/>
      <c r="J12" s="30"/>
      <c r="K12" s="30"/>
      <c r="L12" s="30"/>
      <c r="M12" s="30"/>
      <c r="N12" s="30"/>
      <c r="O12" s="30"/>
      <c r="P12" s="30"/>
    </row>
    <row r="13" spans="1:16" x14ac:dyDescent="0.2">
      <c r="A13" s="14" t="s">
        <v>93</v>
      </c>
      <c r="B13" s="256" t="s">
        <v>201</v>
      </c>
      <c r="C13" s="27"/>
      <c r="D13" s="27"/>
      <c r="I13" s="30"/>
      <c r="J13" s="30"/>
      <c r="K13" s="30"/>
      <c r="L13" s="30"/>
      <c r="M13" s="30"/>
      <c r="N13" s="30"/>
      <c r="O13" s="30"/>
      <c r="P13" s="30"/>
    </row>
    <row r="14" spans="1:16" s="191" customFormat="1" x14ac:dyDescent="0.2">
      <c r="B14" s="191" t="s">
        <v>202</v>
      </c>
      <c r="I14" s="20"/>
      <c r="J14" s="20"/>
      <c r="K14" s="20"/>
      <c r="L14" s="20"/>
    </row>
    <row r="15" spans="1:16" s="191" customFormat="1" x14ac:dyDescent="0.2">
      <c r="B15" s="192" t="s">
        <v>203</v>
      </c>
      <c r="I15" s="20"/>
      <c r="J15" s="20"/>
      <c r="K15" s="20"/>
      <c r="L15" s="20"/>
      <c r="M15" s="20"/>
      <c r="N15" s="20"/>
      <c r="O15" s="20"/>
      <c r="P15" s="20"/>
    </row>
    <row r="16" spans="1:16" s="191" customFormat="1" x14ac:dyDescent="0.2">
      <c r="B16" s="191" t="s">
        <v>341</v>
      </c>
      <c r="I16" s="20"/>
      <c r="J16" s="20"/>
      <c r="K16" s="20"/>
      <c r="L16" s="20"/>
      <c r="M16" s="20"/>
      <c r="N16" s="20"/>
      <c r="O16" s="20"/>
      <c r="P16" s="20"/>
    </row>
    <row r="17" spans="1:22" s="191" customFormat="1" x14ac:dyDescent="0.2">
      <c r="B17" s="191" t="s">
        <v>223</v>
      </c>
      <c r="I17" s="20"/>
      <c r="J17" s="20"/>
      <c r="K17" s="20"/>
      <c r="L17" s="20"/>
      <c r="M17" s="20"/>
      <c r="N17" s="20"/>
      <c r="O17" s="20"/>
      <c r="P17" s="20"/>
    </row>
    <row r="18" spans="1:22" s="191" customFormat="1" x14ac:dyDescent="0.2">
      <c r="B18" s="207" t="s">
        <v>213</v>
      </c>
      <c r="I18" s="208"/>
      <c r="J18" s="208"/>
      <c r="K18" s="208"/>
      <c r="L18" s="208"/>
      <c r="M18" s="208"/>
      <c r="N18" s="208"/>
      <c r="O18" s="208"/>
      <c r="P18" s="208"/>
    </row>
    <row r="19" spans="1:22" s="191" customFormat="1" x14ac:dyDescent="0.2">
      <c r="B19" s="207" t="s">
        <v>214</v>
      </c>
      <c r="I19" s="208"/>
      <c r="J19" s="208"/>
      <c r="K19" s="208"/>
      <c r="L19" s="208"/>
      <c r="M19" s="208"/>
      <c r="N19" s="208"/>
      <c r="O19" s="208"/>
      <c r="P19" s="208"/>
    </row>
    <row r="20" spans="1:22" x14ac:dyDescent="0.2">
      <c r="B20" s="190" t="s">
        <v>204</v>
      </c>
      <c r="I20" s="30"/>
      <c r="J20" s="30"/>
      <c r="K20" s="30"/>
      <c r="L20" s="30"/>
      <c r="M20" s="30"/>
      <c r="N20" s="30"/>
      <c r="O20" s="30"/>
      <c r="P20" s="30"/>
    </row>
    <row r="21" spans="1:22" x14ac:dyDescent="0.2">
      <c r="I21" s="30"/>
      <c r="J21" s="30"/>
      <c r="K21" s="30"/>
      <c r="L21" s="30"/>
      <c r="M21" s="30"/>
      <c r="N21" s="30"/>
      <c r="O21" s="30"/>
    </row>
    <row r="22" spans="1:22" x14ac:dyDescent="0.2">
      <c r="A22" s="63"/>
      <c r="I22" s="30"/>
      <c r="J22" s="30"/>
      <c r="K22" s="30"/>
      <c r="L22" s="30"/>
      <c r="M22" s="30"/>
      <c r="N22" s="30"/>
      <c r="O22" s="30"/>
    </row>
    <row r="23" spans="1:22" x14ac:dyDescent="0.2">
      <c r="I23" s="30"/>
      <c r="J23" s="30"/>
      <c r="K23" s="30"/>
      <c r="L23" s="30"/>
      <c r="M23" s="30"/>
      <c r="N23" s="30"/>
      <c r="O23" s="30"/>
    </row>
    <row r="24" spans="1:22" ht="14.45" customHeight="1" x14ac:dyDescent="0.2">
      <c r="A24" s="501" t="s">
        <v>160</v>
      </c>
      <c r="B24" s="501"/>
      <c r="C24" s="501"/>
      <c r="D24" s="501"/>
      <c r="E24" s="501"/>
      <c r="F24" s="501"/>
      <c r="G24" s="501"/>
      <c r="H24" s="503" t="s">
        <v>161</v>
      </c>
      <c r="I24" s="503"/>
      <c r="J24" s="503"/>
      <c r="K24" s="503"/>
      <c r="L24" s="503"/>
      <c r="M24" s="499"/>
      <c r="N24" s="499"/>
      <c r="O24" s="499"/>
      <c r="P24" s="494"/>
    </row>
    <row r="25" spans="1:22" ht="26.45" customHeight="1" x14ac:dyDescent="0.2">
      <c r="A25" s="502"/>
      <c r="B25" s="502"/>
      <c r="C25" s="502"/>
      <c r="D25" s="502"/>
      <c r="E25" s="502"/>
      <c r="F25" s="502"/>
      <c r="G25" s="502"/>
      <c r="H25" s="504"/>
      <c r="I25" s="504"/>
      <c r="J25" s="504"/>
      <c r="K25" s="504"/>
      <c r="L25" s="504"/>
      <c r="M25" s="500"/>
      <c r="N25" s="500"/>
      <c r="O25" s="500"/>
      <c r="P25" s="495"/>
    </row>
    <row r="26" spans="1:22" x14ac:dyDescent="0.2">
      <c r="A26" s="496"/>
      <c r="B26" s="497"/>
      <c r="C26" s="497"/>
      <c r="D26" s="497"/>
      <c r="E26" s="497"/>
      <c r="F26" s="497"/>
      <c r="G26" s="498"/>
      <c r="H26" s="496"/>
      <c r="I26" s="497"/>
      <c r="J26" s="497"/>
      <c r="K26" s="497"/>
      <c r="L26" s="497"/>
      <c r="M26" s="496"/>
      <c r="N26" s="497"/>
      <c r="O26" s="497"/>
      <c r="P26" s="32"/>
      <c r="Q26" s="176"/>
    </row>
    <row r="27" spans="1:22" ht="67.5" x14ac:dyDescent="0.2">
      <c r="A27" s="193" t="s">
        <v>78</v>
      </c>
      <c r="B27" s="194"/>
      <c r="C27" s="194" t="s">
        <v>79</v>
      </c>
      <c r="D27" s="194" t="s">
        <v>162</v>
      </c>
      <c r="E27" s="194" t="s">
        <v>80</v>
      </c>
      <c r="F27" s="194" t="s">
        <v>81</v>
      </c>
      <c r="G27" s="194" t="s">
        <v>82</v>
      </c>
      <c r="H27" s="193" t="s">
        <v>83</v>
      </c>
      <c r="I27" s="194" t="s">
        <v>84</v>
      </c>
      <c r="J27" s="194" t="s">
        <v>46</v>
      </c>
      <c r="K27" s="194" t="s">
        <v>85</v>
      </c>
      <c r="L27" s="194" t="s">
        <v>48</v>
      </c>
      <c r="M27" s="193" t="s">
        <v>163</v>
      </c>
      <c r="N27" s="194" t="s">
        <v>164</v>
      </c>
      <c r="O27" s="194" t="s">
        <v>165</v>
      </c>
      <c r="P27" s="195" t="s">
        <v>86</v>
      </c>
      <c r="Q27" s="177" t="s">
        <v>177</v>
      </c>
      <c r="R27" s="202" t="s">
        <v>178</v>
      </c>
      <c r="S27" s="176" t="s">
        <v>25</v>
      </c>
      <c r="T27" s="202" t="s">
        <v>179</v>
      </c>
      <c r="U27" s="176" t="s">
        <v>25</v>
      </c>
      <c r="V27" s="176" t="s">
        <v>215</v>
      </c>
    </row>
    <row r="28" spans="1:22" x14ac:dyDescent="0.2">
      <c r="A28" s="144"/>
      <c r="B28" s="78"/>
      <c r="C28" s="78"/>
      <c r="D28" s="78"/>
      <c r="E28" s="78"/>
      <c r="F28" s="78"/>
      <c r="G28" s="145"/>
      <c r="H28" s="144"/>
      <c r="I28" s="78"/>
      <c r="J28" s="78"/>
      <c r="K28" s="78"/>
      <c r="L28" s="78"/>
      <c r="M28" s="144"/>
      <c r="N28" s="78"/>
      <c r="O28" s="78"/>
      <c r="P28" s="35"/>
      <c r="Q28" s="176"/>
      <c r="R28" s="178"/>
      <c r="S28" s="176"/>
      <c r="T28" s="178"/>
      <c r="U28" s="176"/>
      <c r="V28" s="176"/>
    </row>
    <row r="29" spans="1:22" x14ac:dyDescent="0.2">
      <c r="A29" s="146" t="s">
        <v>166</v>
      </c>
      <c r="B29" s="147"/>
      <c r="C29" s="148"/>
      <c r="D29" s="148"/>
      <c r="E29" s="148"/>
      <c r="F29" s="148"/>
      <c r="G29" s="34" t="s">
        <v>87</v>
      </c>
      <c r="H29" s="149" t="s">
        <v>55</v>
      </c>
      <c r="I29" s="150"/>
      <c r="J29" s="151"/>
      <c r="K29" s="151"/>
      <c r="L29" s="151"/>
      <c r="M29" s="152"/>
      <c r="N29" s="153"/>
      <c r="O29" s="153" t="s">
        <v>87</v>
      </c>
      <c r="P29" s="154"/>
      <c r="Q29" s="176"/>
      <c r="R29" s="179"/>
      <c r="S29" s="176"/>
      <c r="T29" s="178"/>
      <c r="U29" s="176"/>
      <c r="V29" s="176"/>
    </row>
    <row r="30" spans="1:22" ht="38.65" customHeight="1" x14ac:dyDescent="0.2">
      <c r="A30" s="155">
        <v>1</v>
      </c>
      <c r="B30" s="156"/>
      <c r="C30" s="135" t="s">
        <v>167</v>
      </c>
      <c r="D30" s="157">
        <v>11145</v>
      </c>
      <c r="E30" s="158" t="s">
        <v>168</v>
      </c>
      <c r="F30" s="157">
        <v>96783100</v>
      </c>
      <c r="G30" s="159">
        <f>F30/D30</f>
        <v>8683.9928218932255</v>
      </c>
      <c r="H30" s="160">
        <v>8400</v>
      </c>
      <c r="I30" s="14" t="s">
        <v>169</v>
      </c>
      <c r="J30" s="14" t="s">
        <v>170</v>
      </c>
      <c r="K30" s="161">
        <v>45661</v>
      </c>
      <c r="L30" s="158" t="s">
        <v>60</v>
      </c>
      <c r="M30" s="33" t="s">
        <v>37</v>
      </c>
      <c r="N30" s="162" t="s">
        <v>171</v>
      </c>
      <c r="O30" s="163">
        <f>(H30/G30)-1</f>
        <v>-3.2703023565064493E-2</v>
      </c>
      <c r="P30" s="36" t="s">
        <v>197</v>
      </c>
      <c r="Q30" s="176">
        <v>0</v>
      </c>
      <c r="R30" s="180">
        <f>+(H30-G30)*D30</f>
        <v>-3165099.9999999981</v>
      </c>
      <c r="S30" s="177" t="s">
        <v>180</v>
      </c>
      <c r="T30" s="210">
        <f>+R30</f>
        <v>-3165099.9999999981</v>
      </c>
      <c r="U30" s="177" t="s">
        <v>224</v>
      </c>
      <c r="V30" s="176" t="s">
        <v>217</v>
      </c>
    </row>
    <row r="31" spans="1:22" x14ac:dyDescent="0.2">
      <c r="A31" s="155">
        <v>2</v>
      </c>
      <c r="B31" s="156"/>
      <c r="C31" s="135" t="s">
        <v>172</v>
      </c>
      <c r="D31" s="157">
        <v>2871</v>
      </c>
      <c r="E31" s="158" t="s">
        <v>168</v>
      </c>
      <c r="F31" s="157">
        <v>6133994</v>
      </c>
      <c r="G31" s="159">
        <f>F31/D31</f>
        <v>2136.5357018460468</v>
      </c>
      <c r="H31" s="164">
        <v>2350</v>
      </c>
      <c r="I31" s="14" t="s">
        <v>173</v>
      </c>
      <c r="J31" s="14" t="s">
        <v>334</v>
      </c>
      <c r="K31" s="161">
        <v>45661</v>
      </c>
      <c r="L31" s="158" t="s">
        <v>60</v>
      </c>
      <c r="M31" s="33" t="s">
        <v>171</v>
      </c>
      <c r="N31" s="162" t="s">
        <v>88</v>
      </c>
      <c r="O31" s="163">
        <f>(H31/G31)-1</f>
        <v>9.9911411716411713E-2</v>
      </c>
      <c r="P31" s="36" t="s">
        <v>198</v>
      </c>
      <c r="Q31" s="176">
        <v>0</v>
      </c>
      <c r="R31" s="179">
        <f t="shared" ref="R31:R33" si="0">+(H31-G31)*D31</f>
        <v>612855.99999999965</v>
      </c>
      <c r="S31" s="176" t="s">
        <v>181</v>
      </c>
      <c r="T31" s="178"/>
      <c r="U31" s="177"/>
      <c r="V31" s="176"/>
    </row>
    <row r="32" spans="1:22" ht="90" x14ac:dyDescent="0.2">
      <c r="A32" s="155">
        <v>3</v>
      </c>
      <c r="B32" s="156"/>
      <c r="C32" s="30" t="s">
        <v>174</v>
      </c>
      <c r="D32" s="157">
        <v>12270</v>
      </c>
      <c r="E32" s="158" t="s">
        <v>168</v>
      </c>
      <c r="F32" s="157">
        <v>28452310</v>
      </c>
      <c r="G32" s="159">
        <f>F32/D32</f>
        <v>2318.8516707416461</v>
      </c>
      <c r="H32" s="160">
        <v>2000</v>
      </c>
      <c r="I32" s="14" t="s">
        <v>173</v>
      </c>
      <c r="J32" s="14" t="s">
        <v>335</v>
      </c>
      <c r="K32" s="161">
        <v>45661</v>
      </c>
      <c r="L32" s="158" t="s">
        <v>60</v>
      </c>
      <c r="M32" s="33" t="s">
        <v>37</v>
      </c>
      <c r="N32" s="162" t="s">
        <v>171</v>
      </c>
      <c r="O32" s="163">
        <f t="shared" ref="O32:O33" si="1">(H32/G32)-1</f>
        <v>-0.13750412532409484</v>
      </c>
      <c r="P32" s="36" t="s">
        <v>197</v>
      </c>
      <c r="Q32" s="176">
        <v>-3900000</v>
      </c>
      <c r="R32" s="179">
        <f>+(H32-G32)*D32-Q32</f>
        <v>-12309.999999997672</v>
      </c>
      <c r="S32" s="176" t="s">
        <v>182</v>
      </c>
      <c r="T32" s="210">
        <f>+R32</f>
        <v>-12309.999999997672</v>
      </c>
      <c r="U32" s="177" t="s">
        <v>532</v>
      </c>
      <c r="V32" s="176" t="s">
        <v>216</v>
      </c>
    </row>
    <row r="33" spans="1:22" x14ac:dyDescent="0.2">
      <c r="A33" s="165">
        <v>4</v>
      </c>
      <c r="B33" s="166"/>
      <c r="C33" s="181" t="s">
        <v>175</v>
      </c>
      <c r="D33" s="167">
        <v>879</v>
      </c>
      <c r="E33" s="168" t="s">
        <v>168</v>
      </c>
      <c r="F33" s="167">
        <v>1433566</v>
      </c>
      <c r="G33" s="169">
        <f>F33/D33</f>
        <v>1630.905574516496</v>
      </c>
      <c r="H33" s="170">
        <v>1820</v>
      </c>
      <c r="I33" s="37" t="s">
        <v>173</v>
      </c>
      <c r="J33" s="37" t="s">
        <v>336</v>
      </c>
      <c r="K33" s="171">
        <v>45661</v>
      </c>
      <c r="L33" s="168" t="s">
        <v>60</v>
      </c>
      <c r="M33" s="172" t="s">
        <v>171</v>
      </c>
      <c r="N33" s="173" t="s">
        <v>88</v>
      </c>
      <c r="O33" s="174">
        <f t="shared" si="1"/>
        <v>0.11594443506612184</v>
      </c>
      <c r="P33" s="175" t="s">
        <v>198</v>
      </c>
      <c r="Q33" s="176">
        <v>0</v>
      </c>
      <c r="R33" s="179">
        <f t="shared" si="0"/>
        <v>166214</v>
      </c>
      <c r="S33" s="176" t="s">
        <v>181</v>
      </c>
      <c r="T33" s="178"/>
      <c r="U33" s="176"/>
      <c r="V33" s="176"/>
    </row>
    <row r="34" spans="1:22" x14ac:dyDescent="0.2">
      <c r="A34" s="264" t="s">
        <v>345</v>
      </c>
      <c r="B34" s="265"/>
      <c r="C34" s="266"/>
      <c r="D34" s="267"/>
      <c r="E34" s="268"/>
      <c r="F34" s="267"/>
      <c r="G34" s="269"/>
      <c r="H34" s="269"/>
      <c r="I34" s="270"/>
      <c r="J34" s="270"/>
      <c r="K34" s="271"/>
      <c r="L34" s="268"/>
      <c r="M34" s="40"/>
      <c r="N34" s="40"/>
      <c r="O34" s="258"/>
      <c r="P34" s="272"/>
      <c r="Q34" s="270"/>
      <c r="R34" s="269"/>
      <c r="S34" s="176"/>
      <c r="T34" s="178"/>
      <c r="U34" s="176"/>
      <c r="V34" s="176"/>
    </row>
    <row r="35" spans="1:22" x14ac:dyDescent="0.2">
      <c r="A35" s="14" t="s">
        <v>342</v>
      </c>
      <c r="R35" s="260"/>
      <c r="S35" s="262"/>
      <c r="T35" s="263">
        <f>SUM(T30:T33)</f>
        <v>-3177409.9999999958</v>
      </c>
      <c r="U35" s="262"/>
      <c r="V35" s="262"/>
    </row>
    <row r="36" spans="1:22" x14ac:dyDescent="0.2">
      <c r="A36" s="209" t="s">
        <v>205</v>
      </c>
      <c r="O36" s="129"/>
    </row>
    <row r="37" spans="1:22" x14ac:dyDescent="0.2">
      <c r="A37" s="209" t="s">
        <v>206</v>
      </c>
      <c r="O37" s="129"/>
    </row>
    <row r="38" spans="1:22" x14ac:dyDescent="0.2">
      <c r="A38" s="205"/>
    </row>
    <row r="39" spans="1:22" x14ac:dyDescent="0.2">
      <c r="A39" s="209" t="s">
        <v>212</v>
      </c>
      <c r="O39" s="129"/>
    </row>
    <row r="40" spans="1:22" x14ac:dyDescent="0.2">
      <c r="A40" s="204"/>
      <c r="C40" s="206"/>
      <c r="O40" s="29"/>
    </row>
    <row r="41" spans="1:22" x14ac:dyDescent="0.2">
      <c r="A41" s="204" t="s">
        <v>207</v>
      </c>
    </row>
    <row r="42" spans="1:22" x14ac:dyDescent="0.2">
      <c r="A42" s="205" t="s">
        <v>208</v>
      </c>
      <c r="D42" s="29" t="s">
        <v>209</v>
      </c>
    </row>
    <row r="43" spans="1:22" x14ac:dyDescent="0.2">
      <c r="A43" s="205" t="s">
        <v>210</v>
      </c>
    </row>
    <row r="44" spans="1:22" x14ac:dyDescent="0.2">
      <c r="A44" s="203" t="s">
        <v>211</v>
      </c>
    </row>
    <row r="46" spans="1:22" x14ac:dyDescent="0.2">
      <c r="A46" s="14" t="s">
        <v>176</v>
      </c>
    </row>
    <row r="48" spans="1:22" x14ac:dyDescent="0.2">
      <c r="A48" s="14" t="s">
        <v>154</v>
      </c>
      <c r="B48" s="14" t="s">
        <v>533</v>
      </c>
    </row>
    <row r="49" spans="2:2" x14ac:dyDescent="0.2">
      <c r="B49" s="14" t="s">
        <v>534</v>
      </c>
    </row>
    <row r="50" spans="2:2" x14ac:dyDescent="0.2">
      <c r="B50" s="14" t="s">
        <v>343</v>
      </c>
    </row>
    <row r="51" spans="2:2" x14ac:dyDescent="0.2">
      <c r="B51" s="14" t="s">
        <v>535</v>
      </c>
    </row>
    <row r="52" spans="2:2" x14ac:dyDescent="0.2">
      <c r="B52" s="14" t="s">
        <v>346</v>
      </c>
    </row>
  </sheetData>
  <mergeCells count="9">
    <mergeCell ref="P24:P25"/>
    <mergeCell ref="A26:G26"/>
    <mergeCell ref="H26:L26"/>
    <mergeCell ref="M26:O26"/>
    <mergeCell ref="A24:G25"/>
    <mergeCell ref="H24:L25"/>
    <mergeCell ref="M24:M25"/>
    <mergeCell ref="N24:N25"/>
    <mergeCell ref="O24:O25"/>
  </mergeCells>
  <conditionalFormatting sqref="P29">
    <cfRule type="containsText" dxfId="0" priority="1" operator="containsText" text="Not Agreed">
      <formula>NOT(ISERROR(SEARCH("Not Agreed",P29)))</formula>
    </cfRule>
  </conditionalFormatting>
  <dataValidations count="1">
    <dataValidation type="list" allowBlank="1" showInputMessage="1" showErrorMessage="1" sqref="P29" xr:uid="{1B9E1E7A-01EB-4FE6-9A3F-3833AB95312A}">
      <formula1>"Make your choice,Agreed,Not agreed"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66B4-5FEA-4362-BA38-8326183FD406}">
  <dimension ref="A1:P47"/>
  <sheetViews>
    <sheetView zoomScale="154" zoomScaleNormal="154" workbookViewId="0">
      <selection activeCell="B5" sqref="B5"/>
    </sheetView>
  </sheetViews>
  <sheetFormatPr defaultRowHeight="15" x14ac:dyDescent="0.25"/>
  <cols>
    <col min="1" max="1" width="10.5703125" customWidth="1"/>
    <col min="2" max="9" width="9.42578125" customWidth="1"/>
    <col min="10" max="12" width="8.85546875" customWidth="1"/>
    <col min="13" max="13" width="8.5703125" customWidth="1"/>
  </cols>
  <sheetData>
    <row r="1" spans="1:7" s="14" customFormat="1" ht="15.75" x14ac:dyDescent="0.25">
      <c r="A1" s="16" t="s">
        <v>225</v>
      </c>
    </row>
    <row r="2" spans="1:7" s="14" customFormat="1" ht="11.25" x14ac:dyDescent="0.2">
      <c r="A2" s="17"/>
    </row>
    <row r="3" spans="1:7" s="14" customFormat="1" ht="11.25" x14ac:dyDescent="0.2">
      <c r="A3" s="55" t="s">
        <v>74</v>
      </c>
      <c r="B3" s="18">
        <v>45657</v>
      </c>
      <c r="C3" s="19"/>
      <c r="D3" s="19"/>
      <c r="E3" s="20"/>
      <c r="F3" s="20"/>
    </row>
    <row r="4" spans="1:7" s="14" customFormat="1" ht="45" x14ac:dyDescent="0.2">
      <c r="A4" s="21" t="s">
        <v>75</v>
      </c>
      <c r="B4" s="21" t="s">
        <v>76</v>
      </c>
      <c r="C4" s="22" t="s">
        <v>77</v>
      </c>
      <c r="D4" s="48"/>
      <c r="E4" s="20"/>
      <c r="F4" s="20"/>
    </row>
    <row r="5" spans="1:7" s="14" customFormat="1" ht="11.25" x14ac:dyDescent="0.2">
      <c r="A5" s="23">
        <v>41000000</v>
      </c>
      <c r="B5" s="24">
        <v>33000000</v>
      </c>
      <c r="C5" s="25">
        <v>2000000</v>
      </c>
      <c r="D5" s="47"/>
      <c r="E5" s="56" t="s">
        <v>60</v>
      </c>
      <c r="F5" s="26"/>
      <c r="G5" s="27"/>
    </row>
    <row r="6" spans="1:7" s="14" customFormat="1" ht="11.25" x14ac:dyDescent="0.2">
      <c r="A6" s="45"/>
      <c r="B6" s="46"/>
      <c r="C6" s="47"/>
      <c r="D6" s="47"/>
      <c r="E6" s="26"/>
      <c r="F6" s="26"/>
      <c r="G6" s="27"/>
    </row>
    <row r="7" spans="1:7" x14ac:dyDescent="0.25">
      <c r="A7" s="44" t="s">
        <v>92</v>
      </c>
      <c r="B7" t="s">
        <v>226</v>
      </c>
    </row>
    <row r="8" spans="1:7" x14ac:dyDescent="0.25">
      <c r="A8" s="44"/>
      <c r="B8" s="454" t="s">
        <v>359</v>
      </c>
    </row>
    <row r="9" spans="1:7" x14ac:dyDescent="0.25">
      <c r="A9" t="s">
        <v>93</v>
      </c>
      <c r="B9" t="s">
        <v>547</v>
      </c>
    </row>
    <row r="10" spans="1:7" x14ac:dyDescent="0.25">
      <c r="B10" t="s">
        <v>227</v>
      </c>
    </row>
    <row r="11" spans="1:7" s="51" customFormat="1" x14ac:dyDescent="0.25">
      <c r="B11" s="51" t="s">
        <v>548</v>
      </c>
    </row>
    <row r="12" spans="1:7" s="51" customFormat="1" x14ac:dyDescent="0.25">
      <c r="B12" s="51" t="s">
        <v>228</v>
      </c>
    </row>
    <row r="13" spans="1:7" s="51" customFormat="1" x14ac:dyDescent="0.25">
      <c r="B13" s="51" t="s">
        <v>229</v>
      </c>
    </row>
    <row r="14" spans="1:7" s="51" customFormat="1" x14ac:dyDescent="0.25"/>
    <row r="15" spans="1:7" s="51" customFormat="1" x14ac:dyDescent="0.25">
      <c r="A15" s="51" t="s">
        <v>536</v>
      </c>
      <c r="B15" s="51" t="s">
        <v>537</v>
      </c>
    </row>
    <row r="17" spans="1:16" s="217" customFormat="1" ht="11.25" x14ac:dyDescent="0.2">
      <c r="A17" s="217" t="s">
        <v>230</v>
      </c>
      <c r="B17" s="218">
        <v>1</v>
      </c>
      <c r="C17" s="217">
        <v>2</v>
      </c>
      <c r="D17" s="217">
        <v>3</v>
      </c>
      <c r="E17" s="217">
        <v>4</v>
      </c>
      <c r="F17" s="217">
        <v>5</v>
      </c>
      <c r="G17" s="217">
        <v>6</v>
      </c>
      <c r="H17" s="217">
        <v>7</v>
      </c>
      <c r="I17" s="217">
        <v>8</v>
      </c>
      <c r="J17" s="217">
        <v>9</v>
      </c>
      <c r="K17" s="217">
        <v>10</v>
      </c>
      <c r="L17" s="217">
        <v>11</v>
      </c>
      <c r="M17" s="217">
        <v>12</v>
      </c>
      <c r="N17" s="217" t="s">
        <v>232</v>
      </c>
      <c r="O17" s="217" t="s">
        <v>69</v>
      </c>
      <c r="P17" s="312" t="s">
        <v>56</v>
      </c>
    </row>
    <row r="18" spans="1:16" s="217" customFormat="1" ht="11.25" x14ac:dyDescent="0.2">
      <c r="A18" s="217" t="s">
        <v>231</v>
      </c>
      <c r="B18" s="219">
        <v>42311000</v>
      </c>
      <c r="C18" s="219">
        <v>728142000</v>
      </c>
      <c r="D18" s="219">
        <v>67754500</v>
      </c>
      <c r="E18" s="219">
        <v>324120000</v>
      </c>
      <c r="F18" s="219">
        <v>439765500</v>
      </c>
      <c r="G18" s="219">
        <v>66543000</v>
      </c>
      <c r="H18" s="219">
        <v>876987000</v>
      </c>
      <c r="I18" s="219">
        <v>942618600</v>
      </c>
      <c r="J18" s="219">
        <v>129643000</v>
      </c>
      <c r="K18" s="219">
        <v>132987000</v>
      </c>
      <c r="L18" s="219">
        <v>276540000</v>
      </c>
      <c r="M18" s="219">
        <v>72588400</v>
      </c>
      <c r="N18" s="219">
        <f>SUM(B18:M18)</f>
        <v>4100000000</v>
      </c>
      <c r="O18" s="219">
        <v>4100000000</v>
      </c>
      <c r="P18" s="313">
        <f>+O18-N18</f>
        <v>0</v>
      </c>
    </row>
    <row r="19" spans="1:16" s="217" customFormat="1" ht="11.25" x14ac:dyDescent="0.2">
      <c r="A19" s="217" t="s">
        <v>40</v>
      </c>
      <c r="B19" s="219">
        <v>35118130</v>
      </c>
      <c r="C19" s="219">
        <v>604100000</v>
      </c>
      <c r="D19" s="219">
        <v>46236000</v>
      </c>
      <c r="E19" s="219">
        <v>211019000</v>
      </c>
      <c r="F19" s="219">
        <v>350987300</v>
      </c>
      <c r="G19" s="219">
        <v>45000000</v>
      </c>
      <c r="H19" s="219">
        <v>655231000</v>
      </c>
      <c r="I19" s="219">
        <v>702345000</v>
      </c>
      <c r="J19" s="219">
        <v>98021000</v>
      </c>
      <c r="K19" s="219">
        <v>110379400</v>
      </c>
      <c r="L19" s="219">
        <v>187987000</v>
      </c>
      <c r="M19" s="219">
        <v>49675000</v>
      </c>
      <c r="N19" s="219">
        <f>SUM(B19:M19)</f>
        <v>3096098830</v>
      </c>
      <c r="O19" s="219">
        <v>3096098830</v>
      </c>
      <c r="P19" s="313">
        <f>+O19-N19</f>
        <v>0</v>
      </c>
    </row>
    <row r="20" spans="1:16" s="217" customFormat="1" ht="11.25" x14ac:dyDescent="0.2">
      <c r="A20" s="217" t="s">
        <v>233</v>
      </c>
      <c r="B20" s="220">
        <f>B18/B19-1</f>
        <v>0.20481927710843384</v>
      </c>
      <c r="C20" s="220">
        <f t="shared" ref="C20:M20" si="0">C18/C19-1</f>
        <v>0.2053335540473431</v>
      </c>
      <c r="D20" s="220">
        <f t="shared" si="0"/>
        <v>0.46540574444156069</v>
      </c>
      <c r="E20" s="220">
        <f t="shared" si="0"/>
        <v>0.53597543349177079</v>
      </c>
      <c r="F20" s="220">
        <f t="shared" si="0"/>
        <v>0.2529384966350634</v>
      </c>
      <c r="G20" s="220">
        <f t="shared" si="0"/>
        <v>0.47873333333333323</v>
      </c>
      <c r="H20" s="220">
        <f t="shared" si="0"/>
        <v>0.33843942060128418</v>
      </c>
      <c r="I20" s="220">
        <f t="shared" si="0"/>
        <v>0.34210195843922864</v>
      </c>
      <c r="J20" s="220">
        <f t="shared" si="0"/>
        <v>0.32260433988635095</v>
      </c>
      <c r="K20" s="220">
        <f t="shared" si="0"/>
        <v>0.20481720321001928</v>
      </c>
      <c r="L20" s="220">
        <f t="shared" si="0"/>
        <v>0.47105916898508937</v>
      </c>
      <c r="M20" s="220">
        <f t="shared" si="0"/>
        <v>0.46126623049823845</v>
      </c>
      <c r="N20" s="220">
        <f>+N18/N19-1</f>
        <v>0.32424713328676269</v>
      </c>
      <c r="O20" s="219"/>
      <c r="P20" s="219"/>
    </row>
    <row r="21" spans="1:16" s="217" customFormat="1" ht="11.25" x14ac:dyDescent="0.2"/>
    <row r="22" spans="1:16" s="221" customFormat="1" ht="11.25" x14ac:dyDescent="0.2"/>
    <row r="41" spans="1:3" x14ac:dyDescent="0.25">
      <c r="A41" t="s">
        <v>538</v>
      </c>
    </row>
    <row r="42" spans="1:3" x14ac:dyDescent="0.25">
      <c r="B42" t="s">
        <v>539</v>
      </c>
      <c r="C42" t="s">
        <v>541</v>
      </c>
    </row>
    <row r="43" spans="1:3" x14ac:dyDescent="0.25">
      <c r="B43" t="s">
        <v>540</v>
      </c>
      <c r="C43" t="s">
        <v>544</v>
      </c>
    </row>
    <row r="44" spans="1:3" x14ac:dyDescent="0.25">
      <c r="B44" t="s">
        <v>542</v>
      </c>
      <c r="C44" t="s">
        <v>543</v>
      </c>
    </row>
    <row r="45" spans="1:3" x14ac:dyDescent="0.25">
      <c r="B45" t="s">
        <v>545</v>
      </c>
      <c r="C45" t="s">
        <v>546</v>
      </c>
    </row>
    <row r="47" spans="1:3" x14ac:dyDescent="0.25">
      <c r="A47" t="s">
        <v>154</v>
      </c>
      <c r="B47" t="s">
        <v>234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4CF2-A246-4E84-8F86-F649CAB3CC18}">
  <dimension ref="A2:N43"/>
  <sheetViews>
    <sheetView topLeftCell="A4" zoomScale="187" zoomScaleNormal="187" workbookViewId="0">
      <selection activeCell="B6" sqref="B6"/>
    </sheetView>
  </sheetViews>
  <sheetFormatPr defaultColWidth="10" defaultRowHeight="11.25" x14ac:dyDescent="0.2"/>
  <cols>
    <col min="1" max="1" width="9.85546875" style="14" customWidth="1"/>
    <col min="2" max="9" width="10" style="14"/>
    <col min="10" max="10" width="11.140625" style="14" customWidth="1"/>
    <col min="11" max="11" width="13.5703125" style="14" customWidth="1"/>
    <col min="12" max="12" width="13" style="14" customWidth="1"/>
    <col min="13" max="13" width="18.140625" style="182" customWidth="1"/>
    <col min="14" max="14" width="17.140625" style="14" customWidth="1"/>
    <col min="15" max="16384" width="10" style="14"/>
  </cols>
  <sheetData>
    <row r="2" spans="1:14" x14ac:dyDescent="0.2">
      <c r="A2" s="17" t="s">
        <v>218</v>
      </c>
    </row>
    <row r="3" spans="1:14" s="57" customFormat="1" x14ac:dyDescent="0.2">
      <c r="D3" s="58"/>
      <c r="E3" s="58"/>
      <c r="F3" s="58"/>
      <c r="G3" s="58"/>
      <c r="H3" s="58"/>
      <c r="I3" s="58"/>
      <c r="M3" s="183"/>
    </row>
    <row r="4" spans="1:14" s="275" customFormat="1" x14ac:dyDescent="0.2">
      <c r="A4" s="273" t="s">
        <v>74</v>
      </c>
      <c r="B4" s="59">
        <v>45657</v>
      </c>
      <c r="C4" s="453"/>
      <c r="D4" s="274"/>
      <c r="E4" s="274"/>
      <c r="F4" s="274"/>
      <c r="G4" s="274"/>
      <c r="H4" s="274"/>
      <c r="I4" s="274"/>
      <c r="M4" s="276"/>
    </row>
    <row r="5" spans="1:14" s="275" customFormat="1" ht="22.5" x14ac:dyDescent="0.2">
      <c r="A5" s="21" t="s">
        <v>75</v>
      </c>
      <c r="B5" s="21" t="s">
        <v>76</v>
      </c>
      <c r="C5" s="21"/>
      <c r="D5" s="22" t="s">
        <v>77</v>
      </c>
      <c r="E5" s="48"/>
      <c r="F5" s="48"/>
      <c r="G5" s="48"/>
      <c r="H5" s="48"/>
      <c r="I5" s="48"/>
      <c r="M5" s="276"/>
    </row>
    <row r="6" spans="1:14" s="275" customFormat="1" x14ac:dyDescent="0.2">
      <c r="A6" s="60">
        <v>41000000</v>
      </c>
      <c r="B6" s="61">
        <v>33000000</v>
      </c>
      <c r="C6" s="61"/>
      <c r="D6" s="62">
        <v>2000000</v>
      </c>
      <c r="E6" s="277"/>
      <c r="F6" s="277"/>
      <c r="G6" s="277"/>
      <c r="H6" s="277"/>
      <c r="I6" s="277"/>
      <c r="J6" s="278" t="s">
        <v>60</v>
      </c>
      <c r="M6" s="276"/>
    </row>
    <row r="7" spans="1:14" s="57" customFormat="1" x14ac:dyDescent="0.2">
      <c r="D7" s="58"/>
      <c r="E7" s="58"/>
      <c r="F7" s="58"/>
      <c r="G7" s="58"/>
      <c r="H7" s="58"/>
      <c r="I7" s="58"/>
      <c r="M7" s="183"/>
    </row>
    <row r="8" spans="1:14" s="134" customFormat="1" x14ac:dyDescent="0.2">
      <c r="A8" s="129" t="s">
        <v>92</v>
      </c>
      <c r="B8" s="134" t="s">
        <v>219</v>
      </c>
      <c r="D8" s="56"/>
      <c r="E8" s="56"/>
      <c r="F8" s="56"/>
      <c r="G8" s="56"/>
      <c r="H8" s="56"/>
      <c r="I8" s="56"/>
      <c r="M8" s="211"/>
    </row>
    <row r="9" spans="1:14" s="134" customFormat="1" x14ac:dyDescent="0.2">
      <c r="A9" s="14"/>
      <c r="B9" s="134" t="s">
        <v>568</v>
      </c>
      <c r="D9" s="56"/>
      <c r="E9" s="56"/>
      <c r="F9" s="56"/>
      <c r="G9" s="56"/>
      <c r="H9" s="56"/>
      <c r="I9" s="56"/>
      <c r="M9" s="211"/>
    </row>
    <row r="10" spans="1:14" s="134" customFormat="1" x14ac:dyDescent="0.2">
      <c r="A10" s="14"/>
      <c r="D10" s="56"/>
      <c r="E10" s="56"/>
      <c r="F10" s="56"/>
      <c r="G10" s="56"/>
      <c r="H10" s="56"/>
      <c r="I10" s="56"/>
      <c r="M10" s="211"/>
    </row>
    <row r="11" spans="1:14" s="134" customFormat="1" x14ac:dyDescent="0.2">
      <c r="A11" s="134" t="s">
        <v>93</v>
      </c>
      <c r="B11" s="134" t="s">
        <v>550</v>
      </c>
      <c r="E11" s="56"/>
      <c r="F11" s="56"/>
      <c r="G11" s="56"/>
      <c r="H11" s="56"/>
      <c r="I11" s="56"/>
      <c r="J11" s="56"/>
      <c r="N11" s="211"/>
    </row>
    <row r="12" spans="1:14" s="134" customFormat="1" x14ac:dyDescent="0.2">
      <c r="B12" s="14" t="s">
        <v>551</v>
      </c>
      <c r="C12" s="14"/>
      <c r="E12" s="56"/>
      <c r="F12" s="56"/>
      <c r="G12" s="56"/>
      <c r="H12" s="56"/>
      <c r="I12" s="56"/>
      <c r="J12" s="56"/>
      <c r="N12" s="211"/>
    </row>
    <row r="13" spans="1:14" s="134" customFormat="1" x14ac:dyDescent="0.2">
      <c r="B13" s="14" t="s">
        <v>553</v>
      </c>
      <c r="C13" s="14"/>
      <c r="E13" s="56"/>
      <c r="F13" s="56"/>
      <c r="G13" s="56"/>
      <c r="H13" s="56"/>
      <c r="I13" s="56"/>
      <c r="J13" s="56"/>
      <c r="N13" s="211"/>
    </row>
    <row r="14" spans="1:14" s="134" customFormat="1" x14ac:dyDescent="0.2">
      <c r="B14" s="452" t="s">
        <v>552</v>
      </c>
      <c r="C14" s="452"/>
      <c r="E14" s="56"/>
      <c r="F14" s="56"/>
      <c r="G14" s="56"/>
      <c r="H14" s="56"/>
      <c r="I14" s="56"/>
      <c r="J14" s="56"/>
      <c r="N14" s="211"/>
    </row>
    <row r="15" spans="1:14" s="134" customFormat="1" x14ac:dyDescent="0.2">
      <c r="B15" s="452" t="s">
        <v>554</v>
      </c>
      <c r="C15" s="452"/>
      <c r="E15" s="56"/>
      <c r="F15" s="56"/>
      <c r="G15" s="56"/>
      <c r="H15" s="56"/>
      <c r="I15" s="56"/>
      <c r="J15" s="56"/>
      <c r="N15" s="211"/>
    </row>
    <row r="16" spans="1:14" s="57" customFormat="1" x14ac:dyDescent="0.2">
      <c r="A16" s="64"/>
      <c r="D16" s="58"/>
      <c r="E16" s="58"/>
      <c r="F16" s="58"/>
      <c r="G16" s="58"/>
      <c r="H16" s="58"/>
      <c r="I16" s="58"/>
      <c r="M16" s="183"/>
    </row>
    <row r="17" spans="1:14" s="213" customFormat="1" x14ac:dyDescent="0.2">
      <c r="A17" s="212" t="s">
        <v>549</v>
      </c>
      <c r="B17" s="212"/>
      <c r="C17" s="212"/>
      <c r="D17" s="212"/>
      <c r="E17" s="212"/>
      <c r="F17" s="212"/>
      <c r="G17" s="212"/>
      <c r="H17" s="212"/>
      <c r="I17" s="212"/>
      <c r="J17" s="212"/>
      <c r="M17" s="214"/>
    </row>
    <row r="18" spans="1:14" s="66" customFormat="1" x14ac:dyDescent="0.2">
      <c r="A18" s="30"/>
      <c r="B18" s="65"/>
      <c r="C18" s="65"/>
      <c r="M18" s="184"/>
    </row>
    <row r="19" spans="1:14" s="66" customFormat="1" x14ac:dyDescent="0.2">
      <c r="A19" s="68"/>
      <c r="B19" s="69" t="s">
        <v>115</v>
      </c>
      <c r="C19" s="70"/>
      <c r="D19" s="70"/>
      <c r="E19" s="70"/>
      <c r="F19" s="70"/>
      <c r="G19" s="70"/>
      <c r="H19" s="70"/>
      <c r="I19" s="70"/>
      <c r="J19" s="71"/>
      <c r="M19" s="184"/>
    </row>
    <row r="20" spans="1:14" s="66" customFormat="1" ht="67.5" x14ac:dyDescent="0.2">
      <c r="A20" s="215" t="s">
        <v>118</v>
      </c>
      <c r="B20" s="215" t="s">
        <v>95</v>
      </c>
      <c r="C20" s="215"/>
      <c r="D20" s="215"/>
      <c r="E20" s="215"/>
      <c r="F20" s="215" t="s">
        <v>557</v>
      </c>
      <c r="G20" s="215" t="s">
        <v>556</v>
      </c>
      <c r="H20" s="215" t="s">
        <v>183</v>
      </c>
      <c r="I20" s="215" t="s">
        <v>183</v>
      </c>
      <c r="J20" s="216" t="s">
        <v>47</v>
      </c>
      <c r="K20" s="216" t="s">
        <v>184</v>
      </c>
      <c r="L20" s="216" t="s">
        <v>56</v>
      </c>
      <c r="M20" s="284" t="s">
        <v>25</v>
      </c>
      <c r="N20" s="216" t="s">
        <v>51</v>
      </c>
    </row>
    <row r="21" spans="1:14" s="66" customFormat="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7"/>
      <c r="K21" s="285"/>
      <c r="L21" s="285"/>
      <c r="M21" s="289"/>
      <c r="N21" s="291"/>
    </row>
    <row r="22" spans="1:14" s="282" customFormat="1" ht="67.5" x14ac:dyDescent="0.2">
      <c r="A22" s="279" t="s">
        <v>185</v>
      </c>
      <c r="B22" s="280"/>
      <c r="C22" s="280" t="s">
        <v>555</v>
      </c>
      <c r="D22" s="280" t="s">
        <v>186</v>
      </c>
      <c r="E22" s="280" t="s">
        <v>187</v>
      </c>
      <c r="F22" s="280"/>
      <c r="G22" s="280"/>
      <c r="H22" s="280"/>
      <c r="I22" s="280"/>
      <c r="J22" s="281"/>
      <c r="K22" s="286"/>
      <c r="L22" s="286"/>
      <c r="M22" s="281"/>
      <c r="N22" s="281"/>
    </row>
    <row r="23" spans="1:14" s="66" customFormat="1" x14ac:dyDescent="0.2">
      <c r="A23" s="91">
        <v>1</v>
      </c>
      <c r="B23" s="92" t="s">
        <v>127</v>
      </c>
      <c r="C23" s="185">
        <v>32</v>
      </c>
      <c r="D23" s="185">
        <v>32</v>
      </c>
      <c r="E23" s="185">
        <v>32</v>
      </c>
      <c r="F23" s="185">
        <f>C23-E23</f>
        <v>0</v>
      </c>
      <c r="G23" s="185">
        <f>+E23-D23</f>
        <v>0</v>
      </c>
      <c r="H23" s="185">
        <v>10526</v>
      </c>
      <c r="I23" s="185"/>
      <c r="J23" s="94">
        <f>+H23*E23</f>
        <v>336832</v>
      </c>
      <c r="K23" s="287">
        <f>+D23*H23</f>
        <v>336832</v>
      </c>
      <c r="L23" s="288">
        <f>+K23-J23</f>
        <v>0</v>
      </c>
      <c r="M23" s="289"/>
      <c r="N23" s="291"/>
    </row>
    <row r="24" spans="1:14" s="66" customFormat="1" ht="101.25" x14ac:dyDescent="0.2">
      <c r="A24" s="91">
        <f>A23+1</f>
        <v>2</v>
      </c>
      <c r="B24" s="92" t="s">
        <v>130</v>
      </c>
      <c r="C24" s="185">
        <v>63</v>
      </c>
      <c r="D24" s="185">
        <v>18</v>
      </c>
      <c r="E24" s="185">
        <v>63</v>
      </c>
      <c r="F24" s="185">
        <f t="shared" ref="F24:F27" si="0">C24-E24</f>
        <v>0</v>
      </c>
      <c r="G24" s="185">
        <f t="shared" ref="G24:G27" si="1">+E24-D24</f>
        <v>45</v>
      </c>
      <c r="H24" s="185">
        <v>7200</v>
      </c>
      <c r="I24" s="185"/>
      <c r="J24" s="94">
        <f t="shared" ref="J24:J27" si="2">+H24*E24</f>
        <v>453600</v>
      </c>
      <c r="K24" s="287">
        <f t="shared" ref="K24:K27" si="3">+D24*H24</f>
        <v>129600</v>
      </c>
      <c r="L24" s="288">
        <f t="shared" ref="L24:L28" si="4">+K24-J24</f>
        <v>-324000</v>
      </c>
      <c r="M24" s="289" t="s">
        <v>558</v>
      </c>
      <c r="N24" s="289" t="s">
        <v>559</v>
      </c>
    </row>
    <row r="25" spans="1:14" s="66" customFormat="1" x14ac:dyDescent="0.2">
      <c r="A25" s="91">
        <f t="shared" ref="A25:A27" si="5">A24+1</f>
        <v>3</v>
      </c>
      <c r="B25" s="92" t="s">
        <v>132</v>
      </c>
      <c r="C25" s="185">
        <v>142</v>
      </c>
      <c r="D25" s="185">
        <v>167</v>
      </c>
      <c r="E25" s="185">
        <v>142</v>
      </c>
      <c r="F25" s="185">
        <f t="shared" si="0"/>
        <v>0</v>
      </c>
      <c r="G25" s="185">
        <f t="shared" si="1"/>
        <v>-25</v>
      </c>
      <c r="H25" s="185">
        <v>125000</v>
      </c>
      <c r="I25" s="185"/>
      <c r="J25" s="94">
        <f t="shared" si="2"/>
        <v>17750000</v>
      </c>
      <c r="K25" s="94">
        <f t="shared" si="3"/>
        <v>20875000</v>
      </c>
      <c r="L25" s="288">
        <f t="shared" si="4"/>
        <v>3125000</v>
      </c>
      <c r="M25" s="289" t="s">
        <v>188</v>
      </c>
      <c r="N25" s="291" t="s">
        <v>189</v>
      </c>
    </row>
    <row r="26" spans="1:14" s="66" customFormat="1" x14ac:dyDescent="0.2">
      <c r="A26" s="91">
        <f t="shared" si="5"/>
        <v>4</v>
      </c>
      <c r="B26" s="92" t="s">
        <v>134</v>
      </c>
      <c r="C26" s="185">
        <v>728</v>
      </c>
      <c r="D26" s="185">
        <v>728</v>
      </c>
      <c r="E26" s="185">
        <v>728</v>
      </c>
      <c r="F26" s="185">
        <f t="shared" si="0"/>
        <v>0</v>
      </c>
      <c r="G26" s="185">
        <f t="shared" si="1"/>
        <v>0</v>
      </c>
      <c r="H26" s="185">
        <v>28700</v>
      </c>
      <c r="I26" s="185"/>
      <c r="J26" s="94">
        <f t="shared" si="2"/>
        <v>20893600</v>
      </c>
      <c r="K26" s="94">
        <f t="shared" si="3"/>
        <v>20893600</v>
      </c>
      <c r="L26" s="288">
        <f t="shared" si="4"/>
        <v>0</v>
      </c>
      <c r="M26" s="289"/>
      <c r="N26" s="291"/>
    </row>
    <row r="27" spans="1:14" s="66" customFormat="1" ht="12" thickBot="1" x14ac:dyDescent="0.25">
      <c r="A27" s="294">
        <f t="shared" si="5"/>
        <v>5</v>
      </c>
      <c r="B27" s="295" t="s">
        <v>136</v>
      </c>
      <c r="C27" s="296">
        <v>85</v>
      </c>
      <c r="D27" s="296">
        <v>85</v>
      </c>
      <c r="E27" s="296">
        <v>85</v>
      </c>
      <c r="F27" s="296">
        <f t="shared" si="0"/>
        <v>0</v>
      </c>
      <c r="G27" s="296">
        <f t="shared" si="1"/>
        <v>0</v>
      </c>
      <c r="H27" s="296">
        <v>450000</v>
      </c>
      <c r="I27" s="296"/>
      <c r="J27" s="297">
        <f t="shared" si="2"/>
        <v>38250000</v>
      </c>
      <c r="K27" s="297">
        <f t="shared" si="3"/>
        <v>38250000</v>
      </c>
      <c r="L27" s="298">
        <f t="shared" si="4"/>
        <v>0</v>
      </c>
      <c r="M27" s="299"/>
      <c r="N27" s="300"/>
    </row>
    <row r="28" spans="1:14" s="66" customFormat="1" x14ac:dyDescent="0.2">
      <c r="A28" s="91" t="s">
        <v>221</v>
      </c>
      <c r="B28" s="92"/>
      <c r="C28" s="92"/>
      <c r="D28" s="186"/>
      <c r="E28" s="186"/>
      <c r="F28" s="186"/>
      <c r="G28" s="186"/>
      <c r="H28" s="186"/>
      <c r="I28" s="186"/>
      <c r="J28" s="187">
        <f>SUM(J23:J27)</f>
        <v>77684032</v>
      </c>
      <c r="K28" s="187">
        <f>SUM(K23:K27)</f>
        <v>80485032</v>
      </c>
      <c r="L28" s="290">
        <f t="shared" si="4"/>
        <v>2801000</v>
      </c>
      <c r="M28" s="289"/>
      <c r="N28" s="291"/>
    </row>
    <row r="29" spans="1:14" s="282" customFormat="1" ht="42" x14ac:dyDescent="0.2">
      <c r="A29" s="279" t="s">
        <v>220</v>
      </c>
      <c r="B29" s="280"/>
      <c r="C29" s="280" t="s">
        <v>555</v>
      </c>
      <c r="D29" s="283" t="s">
        <v>187</v>
      </c>
      <c r="E29" s="283" t="s">
        <v>190</v>
      </c>
      <c r="F29" s="283"/>
      <c r="G29" s="283"/>
      <c r="H29" s="283"/>
      <c r="I29" s="283"/>
      <c r="J29" s="281"/>
      <c r="K29" s="281"/>
      <c r="L29" s="286"/>
      <c r="M29" s="286"/>
      <c r="N29" s="281"/>
    </row>
    <row r="30" spans="1:14" s="66" customFormat="1" x14ac:dyDescent="0.2">
      <c r="A30" s="91">
        <v>1</v>
      </c>
      <c r="B30" s="92" t="s">
        <v>138</v>
      </c>
      <c r="C30" s="185">
        <v>94</v>
      </c>
      <c r="D30" s="185">
        <v>94</v>
      </c>
      <c r="E30" s="185">
        <v>94</v>
      </c>
      <c r="F30" s="185">
        <f>C30-D30</f>
        <v>0</v>
      </c>
      <c r="G30" s="185">
        <f>+E30-D30</f>
        <v>0</v>
      </c>
      <c r="H30" s="185">
        <v>6500</v>
      </c>
      <c r="I30" s="185"/>
      <c r="J30" s="94">
        <f t="shared" ref="J30:J34" si="6">+H30*E30</f>
        <v>611000</v>
      </c>
      <c r="K30" s="94">
        <f t="shared" ref="K30:K34" si="7">+D30*H30</f>
        <v>611000</v>
      </c>
      <c r="L30" s="288">
        <f t="shared" ref="L30:L35" si="8">+K30-J30</f>
        <v>0</v>
      </c>
      <c r="M30" s="293"/>
      <c r="N30" s="291"/>
    </row>
    <row r="31" spans="1:14" s="66" customFormat="1" ht="22.5" x14ac:dyDescent="0.2">
      <c r="A31" s="91">
        <f>A30+1</f>
        <v>2</v>
      </c>
      <c r="B31" s="92" t="s">
        <v>140</v>
      </c>
      <c r="C31" s="185">
        <v>178</v>
      </c>
      <c r="D31" s="185">
        <v>178</v>
      </c>
      <c r="E31" s="185">
        <v>173</v>
      </c>
      <c r="F31" s="185">
        <f t="shared" ref="F31:F34" si="9">C31-D31</f>
        <v>0</v>
      </c>
      <c r="G31" s="185">
        <f t="shared" ref="G31:G34" si="10">+E31-D31</f>
        <v>-5</v>
      </c>
      <c r="H31" s="185">
        <v>28400</v>
      </c>
      <c r="I31" s="185"/>
      <c r="J31" s="94">
        <f t="shared" si="6"/>
        <v>4913200</v>
      </c>
      <c r="K31" s="94">
        <f t="shared" si="7"/>
        <v>5055200</v>
      </c>
      <c r="L31" s="288">
        <f t="shared" si="8"/>
        <v>142000</v>
      </c>
      <c r="M31" s="293" t="s">
        <v>191</v>
      </c>
      <c r="N31" s="291" t="s">
        <v>189</v>
      </c>
    </row>
    <row r="32" spans="1:14" s="66" customFormat="1" x14ac:dyDescent="0.2">
      <c r="A32" s="91">
        <f t="shared" ref="A32:A34" si="11">A31+1</f>
        <v>3</v>
      </c>
      <c r="B32" s="92" t="s">
        <v>142</v>
      </c>
      <c r="C32" s="185">
        <v>299</v>
      </c>
      <c r="D32" s="185">
        <v>299</v>
      </c>
      <c r="E32" s="185">
        <v>316</v>
      </c>
      <c r="F32" s="185">
        <f t="shared" si="9"/>
        <v>0</v>
      </c>
      <c r="G32" s="185">
        <f t="shared" si="10"/>
        <v>17</v>
      </c>
      <c r="H32" s="185">
        <v>67000</v>
      </c>
      <c r="I32" s="185"/>
      <c r="J32" s="94">
        <f t="shared" si="6"/>
        <v>21172000</v>
      </c>
      <c r="K32" s="94">
        <f t="shared" si="7"/>
        <v>20033000</v>
      </c>
      <c r="L32" s="288">
        <f t="shared" si="8"/>
        <v>-1139000</v>
      </c>
      <c r="M32" s="293" t="s">
        <v>188</v>
      </c>
      <c r="N32" s="291" t="s">
        <v>189</v>
      </c>
    </row>
    <row r="33" spans="1:14" s="66" customFormat="1" x14ac:dyDescent="0.2">
      <c r="A33" s="91">
        <f t="shared" si="11"/>
        <v>4</v>
      </c>
      <c r="B33" s="92" t="s">
        <v>144</v>
      </c>
      <c r="C33" s="185">
        <v>16</v>
      </c>
      <c r="D33" s="185">
        <v>16</v>
      </c>
      <c r="E33" s="185">
        <v>16</v>
      </c>
      <c r="F33" s="185">
        <f t="shared" si="9"/>
        <v>0</v>
      </c>
      <c r="G33" s="185">
        <f t="shared" si="10"/>
        <v>0</v>
      </c>
      <c r="H33" s="185">
        <v>350000</v>
      </c>
      <c r="I33" s="185"/>
      <c r="J33" s="94">
        <f t="shared" si="6"/>
        <v>5600000</v>
      </c>
      <c r="K33" s="94">
        <f t="shared" si="7"/>
        <v>5600000</v>
      </c>
      <c r="L33" s="288">
        <f t="shared" si="8"/>
        <v>0</v>
      </c>
      <c r="M33" s="293"/>
      <c r="N33" s="291"/>
    </row>
    <row r="34" spans="1:14" s="66" customFormat="1" ht="23.25" thickBot="1" x14ac:dyDescent="0.25">
      <c r="A34" s="294">
        <f t="shared" si="11"/>
        <v>5</v>
      </c>
      <c r="B34" s="295" t="s">
        <v>145</v>
      </c>
      <c r="C34" s="296">
        <v>45</v>
      </c>
      <c r="D34" s="296">
        <v>45</v>
      </c>
      <c r="E34" s="296">
        <v>44</v>
      </c>
      <c r="F34" s="296">
        <f t="shared" si="9"/>
        <v>0</v>
      </c>
      <c r="G34" s="296">
        <f t="shared" si="10"/>
        <v>-1</v>
      </c>
      <c r="H34" s="296">
        <v>650000</v>
      </c>
      <c r="I34" s="296"/>
      <c r="J34" s="297">
        <f t="shared" si="6"/>
        <v>28600000</v>
      </c>
      <c r="K34" s="112">
        <f t="shared" si="7"/>
        <v>29250000</v>
      </c>
      <c r="L34" s="292">
        <f t="shared" si="8"/>
        <v>650000</v>
      </c>
      <c r="M34" s="301" t="s">
        <v>192</v>
      </c>
      <c r="N34" s="300" t="s">
        <v>189</v>
      </c>
    </row>
    <row r="35" spans="1:14" s="57" customFormat="1" x14ac:dyDescent="0.2">
      <c r="A35" s="109" t="s">
        <v>222</v>
      </c>
      <c r="B35" s="110"/>
      <c r="C35" s="110"/>
      <c r="D35" s="111"/>
      <c r="E35" s="111"/>
      <c r="F35" s="111"/>
      <c r="G35" s="111"/>
      <c r="H35" s="111"/>
      <c r="I35" s="111"/>
      <c r="J35" s="188">
        <f>SUM(J30:J34)</f>
        <v>60896200</v>
      </c>
      <c r="K35" s="188">
        <f>SUM(K30:K34)</f>
        <v>60549200</v>
      </c>
      <c r="L35" s="188">
        <f t="shared" si="8"/>
        <v>-347000</v>
      </c>
      <c r="M35" s="183"/>
    </row>
    <row r="36" spans="1:14" s="57" customFormat="1" x14ac:dyDescent="0.2">
      <c r="A36" s="67"/>
      <c r="B36" s="118"/>
      <c r="C36" s="118"/>
      <c r="J36" s="119"/>
      <c r="M36" s="183"/>
    </row>
    <row r="37" spans="1:14" s="57" customFormat="1" x14ac:dyDescent="0.2">
      <c r="A37" s="67"/>
      <c r="D37" s="118"/>
      <c r="E37" s="118"/>
      <c r="F37" s="118"/>
      <c r="G37" s="118"/>
      <c r="H37" s="118"/>
      <c r="I37" s="118"/>
      <c r="M37" s="183"/>
    </row>
    <row r="38" spans="1:14" x14ac:dyDescent="0.2">
      <c r="A38" s="14" t="s">
        <v>154</v>
      </c>
      <c r="B38" s="14" t="s">
        <v>560</v>
      </c>
    </row>
    <row r="39" spans="1:14" x14ac:dyDescent="0.2">
      <c r="A39" s="129"/>
      <c r="B39" s="14" t="s">
        <v>561</v>
      </c>
    </row>
    <row r="40" spans="1:14" x14ac:dyDescent="0.2">
      <c r="B40" s="14" t="s">
        <v>562</v>
      </c>
    </row>
    <row r="43" spans="1:14" s="302" customFormat="1" x14ac:dyDescent="0.2">
      <c r="M43" s="30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3787-9AB0-498A-B826-D277E4E1229D}">
  <dimension ref="A1:F24"/>
  <sheetViews>
    <sheetView zoomScale="145" zoomScaleNormal="145" workbookViewId="0">
      <selection activeCell="E12" sqref="E12"/>
    </sheetView>
  </sheetViews>
  <sheetFormatPr defaultRowHeight="15" x14ac:dyDescent="0.25"/>
  <cols>
    <col min="1" max="1" width="14" customWidth="1"/>
    <col min="2" max="2" width="9.7109375" customWidth="1"/>
    <col min="3" max="3" width="10.85546875" customWidth="1"/>
    <col min="4" max="4" width="16.140625" customWidth="1"/>
    <col min="5" max="5" width="11.42578125" customWidth="1"/>
    <col min="6" max="6" width="54.140625" customWidth="1"/>
  </cols>
  <sheetData>
    <row r="1" spans="1:3" x14ac:dyDescent="0.25">
      <c r="A1" s="308" t="s">
        <v>365</v>
      </c>
    </row>
    <row r="3" spans="1:3" x14ac:dyDescent="0.25">
      <c r="A3" s="223" t="s">
        <v>356</v>
      </c>
      <c r="B3" s="305" t="s">
        <v>354</v>
      </c>
      <c r="C3" s="305" t="s">
        <v>355</v>
      </c>
    </row>
    <row r="4" spans="1:3" x14ac:dyDescent="0.25">
      <c r="A4" s="223" t="s">
        <v>353</v>
      </c>
      <c r="B4" s="306">
        <v>3422390</v>
      </c>
      <c r="C4" s="306">
        <v>4098450</v>
      </c>
    </row>
    <row r="5" spans="1:3" x14ac:dyDescent="0.25">
      <c r="A5" s="223" t="s">
        <v>40</v>
      </c>
      <c r="B5" s="306">
        <v>2650400</v>
      </c>
      <c r="C5" s="306">
        <v>3075120</v>
      </c>
    </row>
    <row r="6" spans="1:3" x14ac:dyDescent="0.25">
      <c r="A6" s="223" t="s">
        <v>358</v>
      </c>
      <c r="B6" s="306">
        <v>252765</v>
      </c>
      <c r="C6" s="306">
        <v>278340</v>
      </c>
    </row>
    <row r="7" spans="1:3" x14ac:dyDescent="0.25">
      <c r="A7" s="223" t="s">
        <v>357</v>
      </c>
      <c r="B7" s="306">
        <v>1650230</v>
      </c>
      <c r="C7" s="306">
        <v>1783240</v>
      </c>
    </row>
    <row r="10" spans="1:3" x14ac:dyDescent="0.25">
      <c r="A10" s="44" t="s">
        <v>92</v>
      </c>
      <c r="B10" t="s">
        <v>368</v>
      </c>
    </row>
    <row r="11" spans="1:3" x14ac:dyDescent="0.25">
      <c r="A11" s="44" t="s">
        <v>376</v>
      </c>
      <c r="B11" s="454" t="s">
        <v>563</v>
      </c>
      <c r="C11" s="307"/>
    </row>
    <row r="12" spans="1:3" x14ac:dyDescent="0.25">
      <c r="A12" t="s">
        <v>93</v>
      </c>
      <c r="B12" t="s">
        <v>564</v>
      </c>
    </row>
    <row r="13" spans="1:3" x14ac:dyDescent="0.25">
      <c r="B13" t="s">
        <v>565</v>
      </c>
    </row>
    <row r="14" spans="1:3" x14ac:dyDescent="0.25">
      <c r="B14" t="s">
        <v>366</v>
      </c>
    </row>
    <row r="15" spans="1:3" s="51" customFormat="1" x14ac:dyDescent="0.25">
      <c r="B15" s="51" t="s">
        <v>367</v>
      </c>
    </row>
    <row r="16" spans="1:3" s="51" customFormat="1" x14ac:dyDescent="0.25"/>
    <row r="17" spans="1:6" x14ac:dyDescent="0.25">
      <c r="A17" s="223" t="s">
        <v>356</v>
      </c>
      <c r="B17" s="305" t="s">
        <v>354</v>
      </c>
      <c r="C17" s="305" t="s">
        <v>355</v>
      </c>
      <c r="D17" s="305" t="s">
        <v>361</v>
      </c>
      <c r="E17" s="305" t="s">
        <v>372</v>
      </c>
      <c r="F17" s="311" t="s">
        <v>370</v>
      </c>
    </row>
    <row r="18" spans="1:6" x14ac:dyDescent="0.25">
      <c r="A18" s="223" t="s">
        <v>353</v>
      </c>
      <c r="B18" s="306">
        <v>3422390</v>
      </c>
      <c r="C18" s="306">
        <v>4098450</v>
      </c>
      <c r="D18" s="306">
        <f>+C18-B18</f>
        <v>676060</v>
      </c>
      <c r="E18" s="310">
        <f>+D18/B18</f>
        <v>0.19754031539362843</v>
      </c>
      <c r="F18" s="223" t="s">
        <v>373</v>
      </c>
    </row>
    <row r="19" spans="1:6" x14ac:dyDescent="0.25">
      <c r="A19" s="223" t="s">
        <v>358</v>
      </c>
      <c r="B19" s="306">
        <v>252765</v>
      </c>
      <c r="C19" s="306">
        <v>278340</v>
      </c>
      <c r="D19" s="306">
        <f>+C19-B19</f>
        <v>25575</v>
      </c>
      <c r="E19" s="310">
        <f>+D19/B19</f>
        <v>0.10118093881668744</v>
      </c>
      <c r="F19" s="223" t="s">
        <v>371</v>
      </c>
    </row>
    <row r="21" spans="1:6" ht="30" x14ac:dyDescent="0.25">
      <c r="A21" s="233" t="s">
        <v>365</v>
      </c>
      <c r="B21" s="309">
        <f>+B18/B19</f>
        <v>13.539809704666389</v>
      </c>
      <c r="C21" s="309">
        <f>+C18/C19</f>
        <v>14.724617374434144</v>
      </c>
      <c r="D21" s="314" t="s">
        <v>374</v>
      </c>
    </row>
    <row r="22" spans="1:6" ht="60" x14ac:dyDescent="0.25">
      <c r="A22" s="233" t="s">
        <v>369</v>
      </c>
      <c r="B22" s="309">
        <f>+B19*365/B18</f>
        <v>26.957542828257445</v>
      </c>
      <c r="C22" s="309">
        <f>+C19*365/C18</f>
        <v>24.78842001244373</v>
      </c>
      <c r="D22" s="314" t="s">
        <v>374</v>
      </c>
    </row>
    <row r="24" spans="1:6" x14ac:dyDescent="0.25">
      <c r="A24" t="s">
        <v>375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E3C4-5643-4A28-AA5E-9379D6184233}">
  <dimension ref="A1:C15"/>
  <sheetViews>
    <sheetView workbookViewId="0">
      <selection activeCell="A11" sqref="A11:C15"/>
    </sheetView>
  </sheetViews>
  <sheetFormatPr defaultRowHeight="15" x14ac:dyDescent="0.25"/>
  <cols>
    <col min="1" max="1" width="35.5703125" customWidth="1"/>
    <col min="2" max="2" width="19.28515625" customWidth="1"/>
    <col min="3" max="3" width="22.85546875" customWidth="1"/>
  </cols>
  <sheetData>
    <row r="1" spans="1:3" ht="15.75" x14ac:dyDescent="0.25">
      <c r="A1" s="318"/>
      <c r="B1" s="317" t="s">
        <v>389</v>
      </c>
      <c r="C1" s="317" t="s">
        <v>389</v>
      </c>
    </row>
    <row r="2" spans="1:3" ht="31.5" x14ac:dyDescent="0.25">
      <c r="A2" s="316" t="s">
        <v>390</v>
      </c>
      <c r="B2" s="317" t="s">
        <v>391</v>
      </c>
      <c r="C2" s="317" t="s">
        <v>392</v>
      </c>
    </row>
    <row r="3" spans="1:3" ht="15.75" x14ac:dyDescent="0.25">
      <c r="A3" s="316" t="s">
        <v>393</v>
      </c>
      <c r="B3" s="317" t="s">
        <v>394</v>
      </c>
      <c r="C3" s="317" t="s">
        <v>394</v>
      </c>
    </row>
    <row r="4" spans="1:3" ht="15.75" x14ac:dyDescent="0.25">
      <c r="A4" s="316" t="s">
        <v>395</v>
      </c>
      <c r="B4" s="317">
        <v>1</v>
      </c>
      <c r="C4" s="317">
        <v>2</v>
      </c>
    </row>
    <row r="5" spans="1:3" ht="15.75" x14ac:dyDescent="0.25">
      <c r="A5" s="316" t="s">
        <v>396</v>
      </c>
      <c r="B5" s="317">
        <v>3</v>
      </c>
      <c r="C5" s="317">
        <v>5</v>
      </c>
    </row>
    <row r="6" spans="1:3" ht="15.75" x14ac:dyDescent="0.25">
      <c r="A6" s="316" t="s">
        <v>397</v>
      </c>
      <c r="B6" s="317">
        <v>10</v>
      </c>
      <c r="C6" s="317">
        <v>15</v>
      </c>
    </row>
    <row r="7" spans="1:3" ht="15.75" x14ac:dyDescent="0.25">
      <c r="A7" s="316" t="s">
        <v>398</v>
      </c>
      <c r="B7" s="317">
        <v>25</v>
      </c>
      <c r="C7" s="317">
        <v>40</v>
      </c>
    </row>
    <row r="8" spans="1:3" ht="31.5" x14ac:dyDescent="0.25">
      <c r="A8" s="316" t="s">
        <v>399</v>
      </c>
      <c r="B8" s="317" t="s">
        <v>400</v>
      </c>
      <c r="C8" s="317" t="s">
        <v>400</v>
      </c>
    </row>
    <row r="11" spans="1:3" ht="15.75" x14ac:dyDescent="0.25">
      <c r="A11" s="316"/>
      <c r="B11" s="317" t="s">
        <v>389</v>
      </c>
      <c r="C11" s="317" t="s">
        <v>389</v>
      </c>
    </row>
    <row r="12" spans="1:3" ht="31.5" x14ac:dyDescent="0.25">
      <c r="A12" s="316" t="s">
        <v>390</v>
      </c>
      <c r="B12" s="317" t="s">
        <v>391</v>
      </c>
      <c r="C12" s="317" t="s">
        <v>392</v>
      </c>
    </row>
    <row r="13" spans="1:3" ht="15.75" x14ac:dyDescent="0.25">
      <c r="A13" s="319" t="s">
        <v>15</v>
      </c>
      <c r="B13" s="317">
        <v>25</v>
      </c>
      <c r="C13" s="317">
        <v>40</v>
      </c>
    </row>
    <row r="14" spans="1:3" ht="15.75" x14ac:dyDescent="0.25">
      <c r="A14" s="316" t="s">
        <v>401</v>
      </c>
      <c r="B14" s="317">
        <v>1</v>
      </c>
      <c r="C14" s="317">
        <v>1</v>
      </c>
    </row>
    <row r="15" spans="1:3" ht="15.75" x14ac:dyDescent="0.25">
      <c r="A15" s="316" t="s">
        <v>402</v>
      </c>
      <c r="B15" s="317">
        <v>15</v>
      </c>
      <c r="C15" s="317">
        <v>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0D6D-ECC4-4E0B-893F-0174521EE166}">
  <dimension ref="A2:I5"/>
  <sheetViews>
    <sheetView workbookViewId="0">
      <selection activeCell="M9" sqref="M9"/>
    </sheetView>
  </sheetViews>
  <sheetFormatPr defaultRowHeight="15" x14ac:dyDescent="0.25"/>
  <cols>
    <col min="1" max="1" width="12.140625" customWidth="1"/>
  </cols>
  <sheetData>
    <row r="2" spans="1:9" ht="22.5" x14ac:dyDescent="0.25">
      <c r="A2" s="320" t="s">
        <v>28</v>
      </c>
      <c r="B2" s="320" t="s">
        <v>403</v>
      </c>
      <c r="C2" s="320" t="s">
        <v>363</v>
      </c>
      <c r="D2" s="320" t="s">
        <v>360</v>
      </c>
      <c r="E2" s="320" t="s">
        <v>362</v>
      </c>
      <c r="F2" s="320" t="s">
        <v>404</v>
      </c>
      <c r="G2" s="320" t="s">
        <v>405</v>
      </c>
      <c r="H2" s="320" t="s">
        <v>406</v>
      </c>
      <c r="I2" s="320" t="s">
        <v>232</v>
      </c>
    </row>
    <row r="3" spans="1:9" x14ac:dyDescent="0.25">
      <c r="A3" s="320"/>
      <c r="B3" s="320"/>
      <c r="C3" s="320"/>
      <c r="D3" s="320"/>
      <c r="E3" s="320"/>
      <c r="F3" s="320"/>
      <c r="G3" s="320"/>
      <c r="H3" s="320"/>
      <c r="I3" s="320"/>
    </row>
    <row r="5" spans="1:9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CC27-EB1F-4C9D-B445-8D48AA47A922}">
  <dimension ref="A1:C5"/>
  <sheetViews>
    <sheetView workbookViewId="0">
      <selection activeCell="G4" sqref="G4"/>
    </sheetView>
  </sheetViews>
  <sheetFormatPr defaultRowHeight="15" x14ac:dyDescent="0.25"/>
  <cols>
    <col min="2" max="2" width="19.42578125" customWidth="1"/>
    <col min="3" max="3" width="24" customWidth="1"/>
  </cols>
  <sheetData>
    <row r="1" spans="1:3" ht="15.75" x14ac:dyDescent="0.25">
      <c r="A1" s="315"/>
      <c r="B1" s="315" t="s">
        <v>13</v>
      </c>
      <c r="C1" s="315" t="s">
        <v>378</v>
      </c>
    </row>
    <row r="2" spans="1:3" ht="31.5" x14ac:dyDescent="0.25">
      <c r="A2" s="315" t="s">
        <v>379</v>
      </c>
      <c r="B2" s="315" t="s">
        <v>380</v>
      </c>
      <c r="C2" s="315" t="s">
        <v>381</v>
      </c>
    </row>
    <row r="3" spans="1:3" ht="63" x14ac:dyDescent="0.25">
      <c r="A3" s="315" t="s">
        <v>17</v>
      </c>
      <c r="B3" s="315" t="s">
        <v>382</v>
      </c>
      <c r="C3" s="315" t="s">
        <v>383</v>
      </c>
    </row>
    <row r="4" spans="1:3" ht="94.5" x14ac:dyDescent="0.25">
      <c r="A4" s="315" t="s">
        <v>384</v>
      </c>
      <c r="B4" s="315" t="s">
        <v>385</v>
      </c>
      <c r="C4" s="315" t="s">
        <v>386</v>
      </c>
    </row>
    <row r="5" spans="1:3" ht="94.5" x14ac:dyDescent="0.25">
      <c r="A5" s="315" t="s">
        <v>16</v>
      </c>
      <c r="B5" s="315" t="s">
        <v>387</v>
      </c>
      <c r="C5" s="315" t="s">
        <v>388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BB5E-C0B2-4B64-B0B0-A3CBAA91BAC6}">
  <dimension ref="A1:N32"/>
  <sheetViews>
    <sheetView topLeftCell="A12" zoomScale="65" zoomScaleNormal="65" workbookViewId="0">
      <selection activeCell="B13" sqref="B13:L15"/>
    </sheetView>
  </sheetViews>
  <sheetFormatPr defaultRowHeight="15" x14ac:dyDescent="0.25"/>
  <cols>
    <col min="2" max="2" width="18" customWidth="1"/>
    <col min="3" max="3" width="49.42578125" customWidth="1"/>
    <col min="4" max="4" width="15" bestFit="1" customWidth="1"/>
    <col min="5" max="5" width="15" customWidth="1"/>
    <col min="6" max="6" width="13.140625" customWidth="1"/>
    <col min="7" max="7" width="12.28515625" bestFit="1" customWidth="1"/>
    <col min="8" max="8" width="9.85546875" bestFit="1" customWidth="1"/>
    <col min="9" max="9" width="38.5703125" customWidth="1"/>
    <col min="10" max="10" width="17.140625" customWidth="1"/>
    <col min="11" max="11" width="13.85546875" customWidth="1"/>
    <col min="12" max="12" width="15.28515625" customWidth="1"/>
  </cols>
  <sheetData>
    <row r="1" spans="1:12" ht="15.75" thickBot="1" x14ac:dyDescent="0.3"/>
    <row r="2" spans="1:12" x14ac:dyDescent="0.25">
      <c r="A2" s="323"/>
      <c r="B2" s="344"/>
      <c r="C2" s="335"/>
      <c r="D2" s="335"/>
      <c r="E2" s="335"/>
      <c r="F2" s="335"/>
      <c r="G2" s="336"/>
      <c r="H2" s="336"/>
      <c r="I2" s="336"/>
      <c r="J2" s="336"/>
      <c r="K2" s="336"/>
      <c r="L2" s="337"/>
    </row>
    <row r="3" spans="1:12" ht="23.25" x14ac:dyDescent="0.35">
      <c r="A3" s="323"/>
      <c r="B3" s="345"/>
      <c r="C3" s="338"/>
      <c r="D3" s="371" t="s">
        <v>420</v>
      </c>
      <c r="E3" s="371"/>
      <c r="F3" s="371"/>
      <c r="G3" s="371"/>
      <c r="H3" s="371"/>
      <c r="I3" s="372"/>
      <c r="J3" s="323"/>
      <c r="K3" s="323"/>
      <c r="L3" s="339"/>
    </row>
    <row r="4" spans="1:12" ht="15.75" x14ac:dyDescent="0.25">
      <c r="A4" s="323"/>
      <c r="B4" s="346"/>
      <c r="D4" s="326"/>
      <c r="E4" s="324"/>
      <c r="F4" s="324"/>
      <c r="G4" s="324"/>
      <c r="H4" s="324"/>
      <c r="I4" s="323"/>
      <c r="J4" s="323"/>
      <c r="K4" s="323"/>
      <c r="L4" s="339"/>
    </row>
    <row r="5" spans="1:12" ht="15.75" x14ac:dyDescent="0.25">
      <c r="A5" s="323"/>
      <c r="B5" s="345"/>
      <c r="C5" s="340" t="s">
        <v>421</v>
      </c>
      <c r="D5" s="326"/>
      <c r="E5" s="324"/>
      <c r="F5" s="324"/>
      <c r="G5" s="324"/>
      <c r="H5" s="324"/>
      <c r="I5" s="323"/>
      <c r="J5" s="323"/>
      <c r="K5" s="323"/>
      <c r="L5" s="339"/>
    </row>
    <row r="6" spans="1:12" x14ac:dyDescent="0.25">
      <c r="A6" s="323"/>
      <c r="B6" s="346"/>
      <c r="C6" s="324" t="s">
        <v>422</v>
      </c>
      <c r="I6" s="323"/>
      <c r="J6" s="323"/>
      <c r="K6" s="323"/>
      <c r="L6" s="339"/>
    </row>
    <row r="7" spans="1:12" x14ac:dyDescent="0.25">
      <c r="A7" s="323"/>
      <c r="B7" s="347"/>
      <c r="C7" s="338" t="s">
        <v>423</v>
      </c>
      <c r="D7" s="327"/>
      <c r="E7" s="324"/>
      <c r="F7" s="324"/>
      <c r="G7" s="324"/>
      <c r="H7" s="324"/>
      <c r="I7" s="323"/>
      <c r="J7" s="323"/>
      <c r="K7" s="323"/>
      <c r="L7" s="339"/>
    </row>
    <row r="8" spans="1:12" x14ac:dyDescent="0.25">
      <c r="A8" s="323"/>
      <c r="B8" s="347"/>
      <c r="D8" s="324"/>
      <c r="E8" s="324"/>
      <c r="F8" s="324"/>
      <c r="G8" s="324"/>
      <c r="H8" s="324"/>
      <c r="I8" s="323"/>
      <c r="J8" s="323"/>
      <c r="K8" s="323"/>
      <c r="L8" s="339"/>
    </row>
    <row r="9" spans="1:12" ht="87" customHeight="1" x14ac:dyDescent="0.25">
      <c r="A9" s="323"/>
      <c r="B9" s="348" t="s">
        <v>424</v>
      </c>
      <c r="C9" s="328" t="s">
        <v>425</v>
      </c>
      <c r="D9" s="329" t="s">
        <v>426</v>
      </c>
      <c r="E9" s="330" t="s">
        <v>411</v>
      </c>
      <c r="F9" s="329" t="s">
        <v>427</v>
      </c>
      <c r="G9" s="329" t="s">
        <v>428</v>
      </c>
      <c r="H9" s="329" t="s">
        <v>429</v>
      </c>
      <c r="I9" s="331" t="s">
        <v>12</v>
      </c>
      <c r="J9" s="341" t="s">
        <v>430</v>
      </c>
      <c r="K9" s="342" t="s">
        <v>431</v>
      </c>
      <c r="L9" s="343" t="s">
        <v>432</v>
      </c>
    </row>
    <row r="10" spans="1:12" ht="104.45" customHeight="1" x14ac:dyDescent="0.25">
      <c r="A10" s="323"/>
      <c r="B10" s="349" t="s">
        <v>433</v>
      </c>
      <c r="C10" s="350" t="s">
        <v>434</v>
      </c>
      <c r="D10" s="351" t="s">
        <v>14</v>
      </c>
      <c r="E10" s="352" t="s">
        <v>14</v>
      </c>
      <c r="F10" s="351" t="s">
        <v>14</v>
      </c>
      <c r="G10" s="351"/>
      <c r="H10" s="351"/>
      <c r="I10" s="353" t="s">
        <v>435</v>
      </c>
      <c r="J10" s="354" t="s">
        <v>436</v>
      </c>
      <c r="K10" s="354" t="s">
        <v>379</v>
      </c>
      <c r="L10" s="355" t="s">
        <v>398</v>
      </c>
    </row>
    <row r="11" spans="1:12" ht="144.94999999999999" customHeight="1" x14ac:dyDescent="0.25">
      <c r="A11" s="323"/>
      <c r="B11" s="349" t="s">
        <v>437</v>
      </c>
      <c r="C11" s="356" t="s">
        <v>438</v>
      </c>
      <c r="D11" s="351" t="s">
        <v>14</v>
      </c>
      <c r="E11" s="352" t="s">
        <v>14</v>
      </c>
      <c r="F11" s="351" t="s">
        <v>14</v>
      </c>
      <c r="G11" s="351"/>
      <c r="H11" s="351"/>
      <c r="I11" s="353" t="s">
        <v>439</v>
      </c>
      <c r="J11" s="357" t="s">
        <v>475</v>
      </c>
      <c r="K11" s="357" t="s">
        <v>440</v>
      </c>
      <c r="L11" s="355" t="s">
        <v>397</v>
      </c>
    </row>
    <row r="12" spans="1:12" ht="133.5" customHeight="1" x14ac:dyDescent="0.25">
      <c r="A12" s="323"/>
      <c r="B12" s="349" t="s">
        <v>441</v>
      </c>
      <c r="C12" s="358" t="s">
        <v>442</v>
      </c>
      <c r="D12" s="351" t="s">
        <v>14</v>
      </c>
      <c r="E12" s="352" t="s">
        <v>14</v>
      </c>
      <c r="F12" s="351" t="s">
        <v>14</v>
      </c>
      <c r="G12" s="351"/>
      <c r="H12" s="351"/>
      <c r="I12" s="353" t="s">
        <v>443</v>
      </c>
      <c r="J12" s="357" t="s">
        <v>475</v>
      </c>
      <c r="K12" s="357" t="s">
        <v>444</v>
      </c>
      <c r="L12" s="355" t="s">
        <v>396</v>
      </c>
    </row>
    <row r="13" spans="1:12" ht="146.44999999999999" customHeight="1" x14ac:dyDescent="0.25">
      <c r="A13" s="323"/>
      <c r="B13" s="458" t="s">
        <v>445</v>
      </c>
      <c r="C13" s="359" t="s">
        <v>446</v>
      </c>
      <c r="D13" s="360" t="s">
        <v>14</v>
      </c>
      <c r="E13" s="360" t="s">
        <v>14</v>
      </c>
      <c r="F13" s="360" t="s">
        <v>14</v>
      </c>
      <c r="G13" s="360"/>
      <c r="H13" s="360"/>
      <c r="I13" s="361" t="s">
        <v>474</v>
      </c>
      <c r="J13" s="362" t="s">
        <v>171</v>
      </c>
      <c r="K13" s="354" t="s">
        <v>16</v>
      </c>
      <c r="L13" s="363" t="s">
        <v>15</v>
      </c>
    </row>
    <row r="14" spans="1:12" ht="59.1" customHeight="1" x14ac:dyDescent="0.25">
      <c r="A14" s="323"/>
      <c r="B14" s="458"/>
      <c r="C14" s="364" t="s">
        <v>447</v>
      </c>
      <c r="D14" s="360"/>
      <c r="E14" s="360" t="s">
        <v>14</v>
      </c>
      <c r="F14" s="360" t="s">
        <v>14</v>
      </c>
      <c r="G14" s="360"/>
      <c r="H14" s="360"/>
      <c r="I14" s="361" t="s">
        <v>448</v>
      </c>
      <c r="J14" s="362" t="s">
        <v>171</v>
      </c>
      <c r="K14" s="362" t="s">
        <v>17</v>
      </c>
      <c r="L14" s="363" t="s">
        <v>15</v>
      </c>
    </row>
    <row r="15" spans="1:12" ht="60" x14ac:dyDescent="0.25">
      <c r="A15" s="323"/>
      <c r="B15" s="460"/>
      <c r="C15" s="364" t="s">
        <v>449</v>
      </c>
      <c r="D15" s="360" t="s">
        <v>14</v>
      </c>
      <c r="E15" s="360" t="s">
        <v>14</v>
      </c>
      <c r="F15" s="360" t="s">
        <v>14</v>
      </c>
      <c r="G15" s="360"/>
      <c r="H15" s="360"/>
      <c r="I15" s="361" t="s">
        <v>450</v>
      </c>
      <c r="J15" s="362" t="s">
        <v>171</v>
      </c>
      <c r="K15" s="362" t="s">
        <v>451</v>
      </c>
      <c r="L15" s="363" t="s">
        <v>15</v>
      </c>
    </row>
    <row r="16" spans="1:12" ht="72.95" customHeight="1" x14ac:dyDescent="0.25">
      <c r="A16" s="323"/>
      <c r="B16" s="457" t="s">
        <v>452</v>
      </c>
      <c r="C16" s="364" t="s">
        <v>453</v>
      </c>
      <c r="D16" s="360" t="s">
        <v>14</v>
      </c>
      <c r="E16" s="360" t="s">
        <v>14</v>
      </c>
      <c r="F16" s="360" t="s">
        <v>14</v>
      </c>
      <c r="G16" s="360"/>
      <c r="H16" s="360"/>
      <c r="I16" s="361" t="s">
        <v>454</v>
      </c>
      <c r="J16" s="362" t="s">
        <v>171</v>
      </c>
      <c r="K16" s="362" t="s">
        <v>16</v>
      </c>
      <c r="L16" s="363" t="s">
        <v>15</v>
      </c>
    </row>
    <row r="17" spans="1:14" ht="51" customHeight="1" x14ac:dyDescent="0.25">
      <c r="A17" s="323"/>
      <c r="B17" s="460"/>
      <c r="C17" s="364" t="s">
        <v>455</v>
      </c>
      <c r="D17" s="360" t="s">
        <v>14</v>
      </c>
      <c r="E17" s="360" t="s">
        <v>14</v>
      </c>
      <c r="F17" s="360"/>
      <c r="G17" s="360"/>
      <c r="H17" s="360"/>
      <c r="I17" s="361" t="s">
        <v>456</v>
      </c>
      <c r="J17" s="362" t="s">
        <v>171</v>
      </c>
      <c r="K17" s="362" t="s">
        <v>16</v>
      </c>
      <c r="L17" s="363" t="s">
        <v>15</v>
      </c>
    </row>
    <row r="18" spans="1:14" ht="90" x14ac:dyDescent="0.25">
      <c r="A18" s="323"/>
      <c r="B18" s="365" t="s">
        <v>457</v>
      </c>
      <c r="C18" s="364" t="s">
        <v>458</v>
      </c>
      <c r="D18" s="360" t="s">
        <v>14</v>
      </c>
      <c r="E18" s="360" t="s">
        <v>14</v>
      </c>
      <c r="F18" s="360" t="s">
        <v>14</v>
      </c>
      <c r="G18" s="360" t="s">
        <v>14</v>
      </c>
      <c r="H18" s="360" t="s">
        <v>459</v>
      </c>
      <c r="I18" s="361" t="s">
        <v>460</v>
      </c>
      <c r="J18" s="362" t="s">
        <v>171</v>
      </c>
      <c r="K18" s="362" t="s">
        <v>16</v>
      </c>
      <c r="L18" s="363" t="s">
        <v>15</v>
      </c>
    </row>
    <row r="19" spans="1:14" ht="56.1" customHeight="1" x14ac:dyDescent="0.25">
      <c r="A19" s="323"/>
      <c r="B19" s="457" t="s">
        <v>20</v>
      </c>
      <c r="C19" s="364" t="s">
        <v>461</v>
      </c>
      <c r="D19" s="360" t="s">
        <v>14</v>
      </c>
      <c r="E19" s="360" t="s">
        <v>14</v>
      </c>
      <c r="F19" s="360" t="s">
        <v>14</v>
      </c>
      <c r="G19" s="360"/>
      <c r="H19" s="360"/>
      <c r="I19" s="461" t="s">
        <v>462</v>
      </c>
      <c r="J19" s="455" t="s">
        <v>171</v>
      </c>
      <c r="K19" s="455" t="s">
        <v>17</v>
      </c>
      <c r="L19" s="456" t="s">
        <v>463</v>
      </c>
    </row>
    <row r="20" spans="1:14" ht="20.100000000000001" customHeight="1" x14ac:dyDescent="0.25">
      <c r="A20" s="323"/>
      <c r="B20" s="460"/>
      <c r="C20" s="364" t="s">
        <v>22</v>
      </c>
      <c r="D20" s="360" t="s">
        <v>14</v>
      </c>
      <c r="E20" s="360" t="s">
        <v>14</v>
      </c>
      <c r="F20" s="360" t="s">
        <v>14</v>
      </c>
      <c r="G20" s="360"/>
      <c r="H20" s="360"/>
      <c r="I20" s="461"/>
      <c r="J20" s="455"/>
      <c r="K20" s="455"/>
      <c r="L20" s="456"/>
    </row>
    <row r="21" spans="1:14" ht="44.1" customHeight="1" x14ac:dyDescent="0.25">
      <c r="A21" s="323"/>
      <c r="B21" s="457" t="s">
        <v>23</v>
      </c>
      <c r="C21" s="364" t="s">
        <v>464</v>
      </c>
      <c r="D21" s="360"/>
      <c r="E21" s="360" t="s">
        <v>14</v>
      </c>
      <c r="F21" s="360" t="s">
        <v>14</v>
      </c>
      <c r="G21" s="360"/>
      <c r="H21" s="360"/>
      <c r="I21" s="361" t="s">
        <v>465</v>
      </c>
      <c r="J21" s="362" t="s">
        <v>476</v>
      </c>
      <c r="K21" s="362" t="s">
        <v>16</v>
      </c>
      <c r="L21" s="363" t="s">
        <v>15</v>
      </c>
    </row>
    <row r="22" spans="1:14" ht="45" x14ac:dyDescent="0.25">
      <c r="A22" s="323"/>
      <c r="B22" s="458"/>
      <c r="C22" s="364" t="s">
        <v>466</v>
      </c>
      <c r="D22" s="360"/>
      <c r="E22" s="360" t="s">
        <v>14</v>
      </c>
      <c r="F22" s="360" t="s">
        <v>14</v>
      </c>
      <c r="G22" s="360"/>
      <c r="H22" s="360" t="s">
        <v>14</v>
      </c>
      <c r="I22" s="361" t="s">
        <v>467</v>
      </c>
      <c r="J22" s="362" t="s">
        <v>171</v>
      </c>
      <c r="K22" s="362" t="s">
        <v>384</v>
      </c>
      <c r="L22" s="363" t="s">
        <v>463</v>
      </c>
    </row>
    <row r="23" spans="1:14" ht="75.599999999999994" customHeight="1" thickBot="1" x14ac:dyDescent="0.3">
      <c r="A23" s="323"/>
      <c r="B23" s="459"/>
      <c r="C23" s="366" t="s">
        <v>24</v>
      </c>
      <c r="D23" s="367"/>
      <c r="E23" s="367" t="s">
        <v>14</v>
      </c>
      <c r="F23" s="367" t="s">
        <v>14</v>
      </c>
      <c r="G23" s="367"/>
      <c r="H23" s="367"/>
      <c r="I23" s="368" t="s">
        <v>468</v>
      </c>
      <c r="J23" s="369" t="s">
        <v>171</v>
      </c>
      <c r="K23" s="369" t="s">
        <v>379</v>
      </c>
      <c r="L23" s="370" t="s">
        <v>463</v>
      </c>
      <c r="M23" s="332"/>
      <c r="N23" s="332"/>
    </row>
    <row r="24" spans="1:14" s="323" customFormat="1" x14ac:dyDescent="0.25">
      <c r="B24" s="324"/>
      <c r="C24" s="333"/>
      <c r="D24" s="334"/>
      <c r="E24" s="334"/>
      <c r="F24" s="334"/>
      <c r="G24" s="334"/>
      <c r="H24" s="334"/>
    </row>
    <row r="25" spans="1:14" s="323" customFormat="1" x14ac:dyDescent="0.25">
      <c r="B25" s="324"/>
      <c r="C25" s="333"/>
      <c r="D25" s="334"/>
      <c r="E25" s="334"/>
      <c r="F25" s="334"/>
      <c r="G25" s="334"/>
      <c r="H25" s="324"/>
    </row>
    <row r="26" spans="1:14" ht="15.75" x14ac:dyDescent="0.25">
      <c r="C26" s="325" t="s">
        <v>469</v>
      </c>
      <c r="D26" s="324"/>
      <c r="E26" s="324"/>
      <c r="F26" s="324"/>
      <c r="G26" s="324"/>
      <c r="H26" s="324"/>
    </row>
    <row r="27" spans="1:14" ht="15.75" x14ac:dyDescent="0.25">
      <c r="C27" s="326" t="s">
        <v>470</v>
      </c>
      <c r="D27" s="324"/>
      <c r="E27" s="324"/>
      <c r="F27" s="324"/>
      <c r="G27" s="324"/>
      <c r="H27" s="324"/>
    </row>
    <row r="28" spans="1:14" ht="15.75" x14ac:dyDescent="0.25">
      <c r="C28" s="326" t="s">
        <v>471</v>
      </c>
      <c r="D28" s="324"/>
      <c r="E28" s="324"/>
      <c r="F28" s="324"/>
      <c r="G28" s="324"/>
      <c r="H28" s="324"/>
    </row>
    <row r="29" spans="1:14" ht="15.75" x14ac:dyDescent="0.25">
      <c r="C29" s="326" t="s">
        <v>472</v>
      </c>
      <c r="D29" s="324"/>
      <c r="E29" s="324"/>
      <c r="F29" s="324"/>
      <c r="G29" s="324"/>
      <c r="H29" s="324"/>
    </row>
    <row r="30" spans="1:14" ht="15.75" x14ac:dyDescent="0.25">
      <c r="C30" s="327" t="s">
        <v>473</v>
      </c>
      <c r="D30" s="324"/>
      <c r="E30" s="324"/>
      <c r="F30" s="324"/>
      <c r="G30" s="324"/>
    </row>
    <row r="31" spans="1:14" x14ac:dyDescent="0.25">
      <c r="H31" s="334"/>
    </row>
    <row r="32" spans="1:14" x14ac:dyDescent="0.25">
      <c r="H32" s="324"/>
    </row>
  </sheetData>
  <mergeCells count="8">
    <mergeCell ref="K19:K20"/>
    <mergeCell ref="L19:L20"/>
    <mergeCell ref="B21:B23"/>
    <mergeCell ref="B13:B15"/>
    <mergeCell ref="B16:B17"/>
    <mergeCell ref="B19:B20"/>
    <mergeCell ref="I19:I20"/>
    <mergeCell ref="J19:J2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70B1-718E-4A0D-AE3E-07B66F07D16C}">
  <dimension ref="A2:G6"/>
  <sheetViews>
    <sheetView workbookViewId="0">
      <selection activeCell="C5" sqref="C5"/>
    </sheetView>
  </sheetViews>
  <sheetFormatPr defaultRowHeight="15" x14ac:dyDescent="0.25"/>
  <cols>
    <col min="1" max="1" width="10.5703125" customWidth="1"/>
    <col min="2" max="3" width="17.42578125" customWidth="1"/>
    <col min="4" max="4" width="9.140625" style="228"/>
    <col min="5" max="5" width="10.85546875" customWidth="1"/>
    <col min="6" max="6" width="12.5703125" style="228" customWidth="1"/>
  </cols>
  <sheetData>
    <row r="2" spans="1:7" ht="23.25" x14ac:dyDescent="0.25">
      <c r="A2" s="464" t="s">
        <v>235</v>
      </c>
      <c r="B2" s="464" t="s">
        <v>236</v>
      </c>
      <c r="C2" s="465"/>
      <c r="D2" s="229"/>
      <c r="E2" s="466" t="s">
        <v>237</v>
      </c>
      <c r="F2" s="463" t="s">
        <v>238</v>
      </c>
      <c r="G2" s="462" t="s">
        <v>242</v>
      </c>
    </row>
    <row r="3" spans="1:7" ht="36" x14ac:dyDescent="0.25">
      <c r="A3" s="464"/>
      <c r="B3" s="222" t="s">
        <v>239</v>
      </c>
      <c r="C3" s="225" t="s">
        <v>240</v>
      </c>
      <c r="D3" s="230"/>
      <c r="E3" s="467"/>
      <c r="F3" s="463"/>
      <c r="G3" s="463"/>
    </row>
    <row r="4" spans="1:7" ht="68.25" customHeight="1" x14ac:dyDescent="0.25">
      <c r="A4" s="464"/>
      <c r="B4" s="222">
        <v>2023</v>
      </c>
      <c r="C4" s="224">
        <v>2024</v>
      </c>
      <c r="D4" s="224" t="s">
        <v>241</v>
      </c>
      <c r="E4" s="463"/>
      <c r="F4" s="463"/>
      <c r="G4" s="463"/>
    </row>
    <row r="5" spans="1:7" x14ac:dyDescent="0.25">
      <c r="A5" s="223" t="s">
        <v>358</v>
      </c>
      <c r="B5" s="226">
        <v>252765</v>
      </c>
      <c r="C5" s="226">
        <v>278340</v>
      </c>
      <c r="D5" s="231">
        <f>+C5/B5</f>
        <v>1.1011809388166873</v>
      </c>
      <c r="E5" s="227">
        <f>+C5/1783240</f>
        <v>0.1560866736950719</v>
      </c>
      <c r="F5" s="232" t="s">
        <v>171</v>
      </c>
      <c r="G5" s="232" t="s">
        <v>88</v>
      </c>
    </row>
    <row r="6" spans="1:7" x14ac:dyDescent="0.25">
      <c r="A6" s="223" t="s">
        <v>40</v>
      </c>
      <c r="B6" s="226">
        <v>2650400</v>
      </c>
      <c r="C6" s="226">
        <v>3075120</v>
      </c>
      <c r="D6" s="231">
        <f>+C6/B6</f>
        <v>1.1602475098098399</v>
      </c>
      <c r="E6" s="227">
        <f>+C6/4098450</f>
        <v>0.75031292317827469</v>
      </c>
      <c r="F6" s="232" t="s">
        <v>171</v>
      </c>
      <c r="G6" s="232" t="s">
        <v>88</v>
      </c>
    </row>
  </sheetData>
  <mergeCells count="5">
    <mergeCell ref="G2:G4"/>
    <mergeCell ref="A2:A4"/>
    <mergeCell ref="B2:C2"/>
    <mergeCell ref="E2:E4"/>
    <mergeCell ref="F2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AF2D-636A-42FB-81B5-DC295EE63C8D}">
  <dimension ref="A1:C7"/>
  <sheetViews>
    <sheetView workbookViewId="0">
      <selection activeCell="C12" sqref="C12"/>
    </sheetView>
  </sheetViews>
  <sheetFormatPr defaultRowHeight="15" x14ac:dyDescent="0.25"/>
  <cols>
    <col min="1" max="1" width="14.5703125" customWidth="1"/>
    <col min="2" max="2" width="15.42578125" customWidth="1"/>
    <col min="3" max="3" width="18.85546875" customWidth="1"/>
  </cols>
  <sheetData>
    <row r="1" spans="1:3" ht="25.5" x14ac:dyDescent="0.25">
      <c r="A1" s="321" t="s">
        <v>419</v>
      </c>
      <c r="B1" s="321" t="s">
        <v>407</v>
      </c>
      <c r="C1" s="321" t="s">
        <v>408</v>
      </c>
    </row>
    <row r="2" spans="1:3" x14ac:dyDescent="0.25">
      <c r="A2" s="322" t="s">
        <v>409</v>
      </c>
      <c r="B2" s="322" t="s">
        <v>410</v>
      </c>
      <c r="C2" s="322" t="s">
        <v>409</v>
      </c>
    </row>
    <row r="3" spans="1:3" x14ac:dyDescent="0.25">
      <c r="A3" s="322" t="s">
        <v>411</v>
      </c>
      <c r="B3" s="322" t="s">
        <v>411</v>
      </c>
      <c r="C3" s="322" t="s">
        <v>411</v>
      </c>
    </row>
    <row r="4" spans="1:3" x14ac:dyDescent="0.25">
      <c r="A4" s="322" t="s">
        <v>412</v>
      </c>
      <c r="B4" s="322" t="s">
        <v>413</v>
      </c>
      <c r="C4" s="322" t="s">
        <v>414</v>
      </c>
    </row>
    <row r="5" spans="1:3" ht="28.15" customHeight="1" x14ac:dyDescent="0.25">
      <c r="A5" s="322" t="s">
        <v>376</v>
      </c>
      <c r="B5" s="322" t="s">
        <v>415</v>
      </c>
      <c r="C5" s="322" t="s">
        <v>416</v>
      </c>
    </row>
    <row r="6" spans="1:3" x14ac:dyDescent="0.25">
      <c r="A6" s="322" t="s">
        <v>417</v>
      </c>
      <c r="B6" s="322" t="s">
        <v>417</v>
      </c>
      <c r="C6" s="322" t="s">
        <v>417</v>
      </c>
    </row>
    <row r="7" spans="1:3" x14ac:dyDescent="0.25">
      <c r="A7" s="322" t="s">
        <v>418</v>
      </c>
      <c r="B7" s="322" t="s">
        <v>418</v>
      </c>
      <c r="C7" s="322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6DB8-936E-4B27-84F1-B8DFF5E7F83E}">
  <dimension ref="A1:C12"/>
  <sheetViews>
    <sheetView workbookViewId="0">
      <selection sqref="A1:C5"/>
    </sheetView>
  </sheetViews>
  <sheetFormatPr defaultRowHeight="15" x14ac:dyDescent="0.25"/>
  <cols>
    <col min="1" max="1" width="18.85546875" customWidth="1"/>
    <col min="2" max="2" width="13.85546875" customWidth="1"/>
    <col min="3" max="3" width="13.42578125" customWidth="1"/>
  </cols>
  <sheetData>
    <row r="1" spans="1:3" x14ac:dyDescent="0.25">
      <c r="A1" s="223" t="s">
        <v>356</v>
      </c>
      <c r="B1" s="305" t="s">
        <v>354</v>
      </c>
      <c r="C1" s="305" t="s">
        <v>355</v>
      </c>
    </row>
    <row r="2" spans="1:3" x14ac:dyDescent="0.25">
      <c r="A2" s="223" t="s">
        <v>353</v>
      </c>
      <c r="B2" s="306">
        <v>3422390</v>
      </c>
      <c r="C2" s="306">
        <v>4098450</v>
      </c>
    </row>
    <row r="3" spans="1:3" x14ac:dyDescent="0.25">
      <c r="A3" s="223" t="s">
        <v>40</v>
      </c>
      <c r="B3" s="306">
        <v>2650400</v>
      </c>
      <c r="C3" s="306">
        <v>3075120</v>
      </c>
    </row>
    <row r="4" spans="1:3" x14ac:dyDescent="0.25">
      <c r="A4" s="223" t="s">
        <v>358</v>
      </c>
      <c r="B4" s="306">
        <v>252765</v>
      </c>
      <c r="C4" s="306">
        <v>278340</v>
      </c>
    </row>
    <row r="5" spans="1:3" x14ac:dyDescent="0.25">
      <c r="A5" s="223" t="s">
        <v>357</v>
      </c>
      <c r="B5" s="306">
        <v>1650230</v>
      </c>
      <c r="C5" s="306">
        <v>1783240</v>
      </c>
    </row>
    <row r="6" spans="1:3" x14ac:dyDescent="0.25">
      <c r="B6" s="304"/>
      <c r="C6" s="304"/>
    </row>
    <row r="7" spans="1:3" x14ac:dyDescent="0.25">
      <c r="B7" s="304"/>
      <c r="C7" s="304"/>
    </row>
    <row r="8" spans="1:3" x14ac:dyDescent="0.25">
      <c r="B8" s="304"/>
      <c r="C8" s="304"/>
    </row>
    <row r="9" spans="1:3" x14ac:dyDescent="0.25">
      <c r="B9" s="304"/>
      <c r="C9" s="304"/>
    </row>
    <row r="10" spans="1:3" x14ac:dyDescent="0.25">
      <c r="B10" s="304"/>
      <c r="C10" s="304"/>
    </row>
    <row r="11" spans="1:3" x14ac:dyDescent="0.25">
      <c r="B11" s="304"/>
      <c r="C11" s="304"/>
    </row>
    <row r="12" spans="1:3" x14ac:dyDescent="0.25">
      <c r="B12" s="304"/>
      <c r="C12" s="30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73-59AE-4B05-9876-65F60F4086A8}">
  <dimension ref="A1:I9"/>
  <sheetViews>
    <sheetView workbookViewId="0">
      <selection activeCell="I3" sqref="I3"/>
    </sheetView>
  </sheetViews>
  <sheetFormatPr defaultColWidth="9.140625" defaultRowHeight="15" x14ac:dyDescent="0.25"/>
  <cols>
    <col min="1" max="1" width="15" style="42" customWidth="1"/>
    <col min="2" max="5" width="9.140625" style="42"/>
    <col min="6" max="6" width="10.42578125" style="42" customWidth="1"/>
    <col min="7" max="8" width="9.140625" style="42"/>
    <col min="9" max="9" width="24.85546875" style="42" customWidth="1"/>
    <col min="10" max="16384" width="9.140625" style="42"/>
  </cols>
  <sheetData>
    <row r="1" spans="1:9" ht="23.25" x14ac:dyDescent="0.35">
      <c r="A1" s="238"/>
      <c r="B1" s="241"/>
      <c r="C1" s="242"/>
      <c r="D1" s="242"/>
      <c r="E1" s="243" t="s">
        <v>26</v>
      </c>
      <c r="F1" s="243" t="s">
        <v>27</v>
      </c>
      <c r="G1" s="242"/>
      <c r="H1" s="244"/>
      <c r="I1" s="245"/>
    </row>
    <row r="2" spans="1:9" ht="23.25" x14ac:dyDescent="0.35">
      <c r="A2" s="469" t="s">
        <v>28</v>
      </c>
      <c r="B2" s="239"/>
      <c r="C2" s="239" t="s">
        <v>29</v>
      </c>
      <c r="D2" s="239"/>
      <c r="E2" s="239" t="s">
        <v>30</v>
      </c>
      <c r="F2" s="239"/>
      <c r="G2" s="239"/>
      <c r="H2" s="240"/>
      <c r="I2" s="240"/>
    </row>
    <row r="3" spans="1:9" ht="45" customHeight="1" x14ac:dyDescent="0.25">
      <c r="A3" s="469"/>
      <c r="B3" s="236" t="s">
        <v>31</v>
      </c>
      <c r="C3" s="236" t="s">
        <v>32</v>
      </c>
      <c r="D3" s="236" t="s">
        <v>33</v>
      </c>
      <c r="E3" s="236" t="s">
        <v>31</v>
      </c>
      <c r="F3" s="236" t="s">
        <v>32</v>
      </c>
      <c r="G3" s="236" t="s">
        <v>33</v>
      </c>
      <c r="H3" s="236" t="s">
        <v>34</v>
      </c>
      <c r="I3" s="236" t="s">
        <v>35</v>
      </c>
    </row>
    <row r="4" spans="1:9" ht="56.45" customHeight="1" x14ac:dyDescent="0.25">
      <c r="A4" s="468" t="s">
        <v>36</v>
      </c>
      <c r="B4" s="468" t="s">
        <v>37</v>
      </c>
      <c r="C4" s="468" t="s">
        <v>38</v>
      </c>
      <c r="D4" s="468" t="s">
        <v>38</v>
      </c>
      <c r="E4" s="468" t="s">
        <v>37</v>
      </c>
      <c r="F4" s="468" t="s">
        <v>38</v>
      </c>
      <c r="G4" s="468" t="s">
        <v>38</v>
      </c>
      <c r="H4" s="468" t="s">
        <v>39</v>
      </c>
      <c r="I4" s="237" t="s">
        <v>43</v>
      </c>
    </row>
    <row r="5" spans="1:9" ht="30.95" customHeight="1" x14ac:dyDescent="0.25">
      <c r="A5" s="468"/>
      <c r="B5" s="468"/>
      <c r="C5" s="468"/>
      <c r="D5" s="468"/>
      <c r="E5" s="468"/>
      <c r="F5" s="468"/>
      <c r="G5" s="468"/>
      <c r="H5" s="468"/>
      <c r="I5" s="237" t="s">
        <v>44</v>
      </c>
    </row>
    <row r="6" spans="1:9" ht="97.5" customHeight="1" x14ac:dyDescent="0.25">
      <c r="A6" s="236" t="s">
        <v>40</v>
      </c>
      <c r="B6" s="236" t="s">
        <v>37</v>
      </c>
      <c r="C6" s="236" t="s">
        <v>38</v>
      </c>
      <c r="D6" s="236" t="s">
        <v>38</v>
      </c>
      <c r="E6" s="236" t="s">
        <v>37</v>
      </c>
      <c r="F6" s="236" t="s">
        <v>38</v>
      </c>
      <c r="G6" s="236" t="s">
        <v>38</v>
      </c>
      <c r="H6" s="237" t="s">
        <v>41</v>
      </c>
      <c r="I6" s="237" t="s">
        <v>42</v>
      </c>
    </row>
    <row r="9" spans="1:9" x14ac:dyDescent="0.25">
      <c r="A9" s="43"/>
      <c r="B9" s="43"/>
      <c r="C9" s="43"/>
      <c r="D9" s="43"/>
      <c r="E9" s="43"/>
      <c r="F9" s="43"/>
      <c r="G9" s="43"/>
      <c r="H9" s="43"/>
    </row>
  </sheetData>
  <mergeCells count="9">
    <mergeCell ref="F4:F5"/>
    <mergeCell ref="G4:G5"/>
    <mergeCell ref="H4:H5"/>
    <mergeCell ref="A2:A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E68C-9C37-4F24-B081-100648DE0886}">
  <sheetPr>
    <tabColor theme="4" tint="0.59999389629810485"/>
  </sheetPr>
  <dimension ref="B1:AH38"/>
  <sheetViews>
    <sheetView topLeftCell="A13" zoomScale="77" zoomScaleNormal="77" workbookViewId="0">
      <selection activeCell="A32" sqref="A32"/>
    </sheetView>
  </sheetViews>
  <sheetFormatPr defaultColWidth="6.5703125" defaultRowHeight="11.25" outlineLevelRow="1" x14ac:dyDescent="0.25"/>
  <cols>
    <col min="1" max="1" width="2.85546875" style="376" customWidth="1"/>
    <col min="2" max="2" width="19.7109375" style="376" customWidth="1"/>
    <col min="3" max="3" width="16.42578125" style="376" customWidth="1"/>
    <col min="4" max="4" width="10.42578125" style="376" customWidth="1"/>
    <col min="5" max="5" width="8.85546875" style="376" customWidth="1"/>
    <col min="6" max="6" width="11.5703125" style="376" customWidth="1"/>
    <col min="7" max="7" width="12.140625" style="376" customWidth="1"/>
    <col min="8" max="8" width="8.85546875" style="376" customWidth="1"/>
    <col min="9" max="9" width="19.42578125" style="376" customWidth="1"/>
    <col min="10" max="10" width="16.42578125" style="376" customWidth="1"/>
    <col min="11" max="11" width="35.5703125" style="376" customWidth="1"/>
    <col min="12" max="12" width="10.5703125" style="376" customWidth="1"/>
    <col min="13" max="13" width="10.28515625" style="376" customWidth="1"/>
    <col min="14" max="14" width="10.42578125" style="376" customWidth="1"/>
    <col min="15" max="15" width="8.5703125" style="376" customWidth="1"/>
    <col min="16" max="16" width="10.85546875" style="376" customWidth="1"/>
    <col min="17" max="18" width="8.5703125" style="376" customWidth="1"/>
    <col min="19" max="21" width="10.85546875" style="376" customWidth="1"/>
    <col min="22" max="27" width="9.42578125" style="376" customWidth="1"/>
    <col min="28" max="28" width="1.42578125" style="376" customWidth="1"/>
    <col min="29" max="29" width="8.5703125" style="376" customWidth="1"/>
    <col min="30" max="30" width="8.140625" style="376" bestFit="1" customWidth="1"/>
    <col min="31" max="32" width="8.42578125" style="376" customWidth="1"/>
    <col min="33" max="33" width="8.5703125" style="376" customWidth="1"/>
    <col min="34" max="34" width="8.140625" style="376" bestFit="1" customWidth="1"/>
    <col min="35" max="16384" width="6.5703125" style="376"/>
  </cols>
  <sheetData>
    <row r="1" spans="2:34" ht="10.35" customHeight="1" x14ac:dyDescent="0.25">
      <c r="B1" s="373" t="s">
        <v>480</v>
      </c>
      <c r="C1" s="374" t="s">
        <v>481</v>
      </c>
      <c r="D1" s="375"/>
      <c r="E1" s="375"/>
      <c r="F1" s="375"/>
      <c r="G1" s="375"/>
      <c r="H1" s="375"/>
      <c r="I1" s="375"/>
      <c r="J1" s="375"/>
      <c r="K1" s="470" t="s">
        <v>482</v>
      </c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</row>
    <row r="2" spans="2:34" ht="10.35" customHeight="1" x14ac:dyDescent="0.25">
      <c r="B2" s="377" t="s">
        <v>483</v>
      </c>
      <c r="C2" s="378" t="s">
        <v>484</v>
      </c>
      <c r="D2" s="379"/>
      <c r="E2" s="379"/>
      <c r="F2" s="379"/>
      <c r="G2" s="379"/>
      <c r="H2" s="379"/>
      <c r="I2" s="379"/>
      <c r="J2" s="379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</row>
    <row r="3" spans="2:34" ht="10.35" customHeight="1" x14ac:dyDescent="0.25">
      <c r="B3" s="379"/>
      <c r="C3" s="379"/>
      <c r="D3" s="379"/>
      <c r="E3" s="379"/>
      <c r="F3" s="379"/>
      <c r="G3" s="379"/>
      <c r="H3" s="379"/>
      <c r="I3" s="379"/>
      <c r="J3" s="379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1"/>
    </row>
    <row r="4" spans="2:34" ht="10.35" customHeight="1" x14ac:dyDescent="0.25">
      <c r="B4" s="381"/>
      <c r="C4" s="472" t="s">
        <v>477</v>
      </c>
      <c r="D4" s="473"/>
      <c r="E4" s="380"/>
      <c r="F4" s="380"/>
      <c r="G4" s="380"/>
      <c r="H4" s="380"/>
      <c r="I4" s="380"/>
      <c r="J4" s="380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</row>
    <row r="5" spans="2:34" ht="10.35" customHeight="1" x14ac:dyDescent="0.25">
      <c r="B5" s="382" t="s">
        <v>485</v>
      </c>
      <c r="C5" s="383">
        <v>41000</v>
      </c>
      <c r="D5" s="380"/>
      <c r="E5" s="474" t="s">
        <v>486</v>
      </c>
      <c r="F5" s="474"/>
      <c r="G5" s="474"/>
      <c r="H5" s="474"/>
      <c r="I5" s="474"/>
      <c r="J5" s="474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</row>
    <row r="6" spans="2:34" ht="10.35" customHeight="1" x14ac:dyDescent="0.25">
      <c r="B6" s="384" t="s">
        <v>76</v>
      </c>
      <c r="C6" s="385">
        <v>33000</v>
      </c>
      <c r="D6" s="380"/>
      <c r="E6" s="474"/>
      <c r="F6" s="474"/>
      <c r="G6" s="474"/>
      <c r="H6" s="474"/>
      <c r="I6" s="474"/>
      <c r="J6" s="474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</row>
    <row r="7" spans="2:34" ht="22.5" x14ac:dyDescent="0.25">
      <c r="B7" s="386" t="s">
        <v>487</v>
      </c>
      <c r="C7" s="387">
        <v>2000</v>
      </c>
      <c r="E7" s="474"/>
      <c r="F7" s="474"/>
      <c r="G7" s="474"/>
      <c r="H7" s="474"/>
      <c r="I7" s="474"/>
      <c r="J7" s="474"/>
    </row>
    <row r="8" spans="2:34" x14ac:dyDescent="0.25">
      <c r="B8" s="388"/>
      <c r="C8" s="389"/>
      <c r="E8" s="474"/>
      <c r="F8" s="474"/>
      <c r="G8" s="474"/>
      <c r="H8" s="474"/>
      <c r="I8" s="474"/>
      <c r="J8" s="474"/>
    </row>
    <row r="9" spans="2:34" s="390" customFormat="1" ht="10.5" customHeight="1" x14ac:dyDescent="0.25">
      <c r="B9" s="475" t="s">
        <v>488</v>
      </c>
      <c r="C9" s="475"/>
      <c r="D9" s="475"/>
      <c r="E9" s="475"/>
      <c r="F9" s="475"/>
      <c r="G9" s="475"/>
      <c r="H9" s="475"/>
      <c r="I9" s="475"/>
      <c r="J9" s="476"/>
      <c r="K9" s="476"/>
    </row>
    <row r="10" spans="2:34" s="390" customFormat="1" ht="10.5" customHeight="1" x14ac:dyDescent="0.25">
      <c r="B10" s="475"/>
      <c r="C10" s="475"/>
      <c r="D10" s="475"/>
      <c r="E10" s="475"/>
      <c r="F10" s="475"/>
      <c r="G10" s="475"/>
      <c r="H10" s="475"/>
      <c r="I10" s="475"/>
      <c r="J10" s="476"/>
      <c r="K10" s="476"/>
    </row>
    <row r="11" spans="2:34" s="390" customFormat="1" ht="10.5" customHeight="1" x14ac:dyDescent="0.25">
      <c r="B11" s="475"/>
      <c r="C11" s="475"/>
      <c r="D11" s="475"/>
      <c r="E11" s="475"/>
      <c r="F11" s="475"/>
      <c r="G11" s="475"/>
      <c r="H11" s="475"/>
      <c r="I11" s="475"/>
      <c r="J11" s="476"/>
      <c r="K11" s="476"/>
    </row>
    <row r="12" spans="2:34" s="390" customFormat="1" ht="10.5" customHeight="1" x14ac:dyDescent="0.25">
      <c r="B12" s="475"/>
      <c r="C12" s="475"/>
      <c r="D12" s="475"/>
      <c r="E12" s="475"/>
      <c r="F12" s="475"/>
      <c r="G12" s="475"/>
      <c r="H12" s="475"/>
      <c r="I12" s="475"/>
      <c r="J12" s="476"/>
      <c r="K12" s="476"/>
    </row>
    <row r="13" spans="2:34" s="390" customFormat="1" ht="23.1" customHeight="1" x14ac:dyDescent="0.25">
      <c r="B13" s="475"/>
      <c r="C13" s="475"/>
      <c r="D13" s="475"/>
      <c r="E13" s="475"/>
      <c r="F13" s="475"/>
      <c r="G13" s="475"/>
      <c r="H13" s="475"/>
      <c r="I13" s="475"/>
      <c r="J13" s="476"/>
      <c r="K13" s="476"/>
      <c r="L13" s="477" t="s">
        <v>489</v>
      </c>
      <c r="M13" s="477"/>
      <c r="N13" s="477"/>
      <c r="O13" s="477"/>
      <c r="P13" s="477"/>
      <c r="Q13" s="477"/>
      <c r="R13" s="477"/>
      <c r="S13" s="477"/>
      <c r="T13" s="391"/>
      <c r="U13" s="391"/>
      <c r="V13" s="479" t="s">
        <v>490</v>
      </c>
      <c r="W13" s="479"/>
      <c r="X13" s="479"/>
      <c r="Y13" s="479"/>
      <c r="Z13" s="479"/>
      <c r="AA13" s="479"/>
      <c r="AC13" s="477" t="s">
        <v>491</v>
      </c>
      <c r="AD13" s="481"/>
      <c r="AE13" s="481"/>
      <c r="AF13" s="481"/>
      <c r="AG13" s="481"/>
      <c r="AH13" s="481"/>
    </row>
    <row r="14" spans="2:34" ht="10.5" customHeight="1" x14ac:dyDescent="0.25">
      <c r="C14" s="392"/>
      <c r="D14" s="392"/>
      <c r="L14" s="478"/>
      <c r="M14" s="478"/>
      <c r="N14" s="478"/>
      <c r="O14" s="478"/>
      <c r="P14" s="478"/>
      <c r="Q14" s="478"/>
      <c r="R14" s="478"/>
      <c r="S14" s="478"/>
      <c r="T14" s="393"/>
      <c r="U14" s="393"/>
      <c r="V14" s="480"/>
      <c r="W14" s="480"/>
      <c r="X14" s="480"/>
      <c r="Y14" s="480"/>
      <c r="Z14" s="480"/>
      <c r="AA14" s="480"/>
      <c r="AB14" s="394"/>
      <c r="AC14" s="482"/>
      <c r="AD14" s="482"/>
      <c r="AE14" s="482"/>
      <c r="AF14" s="482"/>
      <c r="AG14" s="482"/>
      <c r="AH14" s="482"/>
    </row>
    <row r="15" spans="2:34" s="400" customFormat="1" ht="41.1" customHeight="1" x14ac:dyDescent="0.25">
      <c r="B15" s="395" t="s">
        <v>492</v>
      </c>
      <c r="C15" s="395" t="s">
        <v>493</v>
      </c>
      <c r="D15" s="395" t="s">
        <v>494</v>
      </c>
      <c r="E15" s="395" t="s">
        <v>495</v>
      </c>
      <c r="F15" s="395" t="s">
        <v>496</v>
      </c>
      <c r="G15" s="395" t="s">
        <v>497</v>
      </c>
      <c r="H15" s="395" t="s">
        <v>364</v>
      </c>
      <c r="I15" s="395" t="s">
        <v>244</v>
      </c>
      <c r="J15" s="395" t="s">
        <v>478</v>
      </c>
      <c r="K15" s="395" t="s">
        <v>498</v>
      </c>
      <c r="L15" s="396" t="s">
        <v>499</v>
      </c>
      <c r="M15" s="396" t="s">
        <v>500</v>
      </c>
      <c r="N15" s="395" t="s">
        <v>501</v>
      </c>
      <c r="O15" s="397" t="s">
        <v>411</v>
      </c>
      <c r="P15" s="395" t="s">
        <v>502</v>
      </c>
      <c r="Q15" s="395" t="s">
        <v>413</v>
      </c>
      <c r="R15" s="396" t="s">
        <v>503</v>
      </c>
      <c r="S15" s="396" t="s">
        <v>504</v>
      </c>
      <c r="T15" s="396" t="s">
        <v>505</v>
      </c>
      <c r="U15" s="396" t="s">
        <v>506</v>
      </c>
      <c r="V15" s="396" t="s">
        <v>507</v>
      </c>
      <c r="W15" s="398" t="s">
        <v>411</v>
      </c>
      <c r="X15" s="396" t="s">
        <v>502</v>
      </c>
      <c r="Y15" s="396" t="s">
        <v>413</v>
      </c>
      <c r="Z15" s="396" t="s">
        <v>503</v>
      </c>
      <c r="AA15" s="396" t="s">
        <v>504</v>
      </c>
      <c r="AB15" s="399"/>
      <c r="AC15" s="396" t="s">
        <v>507</v>
      </c>
      <c r="AD15" s="398" t="s">
        <v>411</v>
      </c>
      <c r="AE15" s="396" t="s">
        <v>502</v>
      </c>
      <c r="AF15" s="396" t="s">
        <v>413</v>
      </c>
      <c r="AG15" s="396" t="s">
        <v>503</v>
      </c>
      <c r="AH15" s="396" t="s">
        <v>504</v>
      </c>
    </row>
    <row r="16" spans="2:34" ht="185.1" customHeight="1" x14ac:dyDescent="0.25">
      <c r="B16" s="401" t="s">
        <v>508</v>
      </c>
      <c r="C16" s="402" t="s">
        <v>509</v>
      </c>
      <c r="D16" s="403">
        <v>278340</v>
      </c>
      <c r="E16" s="404" t="s">
        <v>171</v>
      </c>
      <c r="F16" s="405" t="s">
        <v>90</v>
      </c>
      <c r="G16" s="406" t="s">
        <v>479</v>
      </c>
      <c r="H16" s="404" t="s">
        <v>171</v>
      </c>
      <c r="I16" s="405" t="s">
        <v>510</v>
      </c>
      <c r="J16" s="407" t="s">
        <v>511</v>
      </c>
      <c r="K16" s="408" t="s">
        <v>512</v>
      </c>
      <c r="L16" s="407" t="s">
        <v>513</v>
      </c>
      <c r="M16" s="407" t="s">
        <v>513</v>
      </c>
      <c r="N16" s="409" t="s">
        <v>514</v>
      </c>
      <c r="O16" s="409" t="s">
        <v>514</v>
      </c>
      <c r="P16" s="410" t="s">
        <v>515</v>
      </c>
      <c r="Q16" s="411"/>
      <c r="R16" s="412"/>
      <c r="S16" s="412"/>
      <c r="T16" s="413" t="s">
        <v>476</v>
      </c>
      <c r="U16" s="413" t="s">
        <v>516</v>
      </c>
      <c r="V16" s="414" t="s">
        <v>243</v>
      </c>
      <c r="W16" s="414" t="s">
        <v>243</v>
      </c>
      <c r="X16" s="414" t="s">
        <v>243</v>
      </c>
      <c r="Y16" s="415"/>
      <c r="Z16" s="415"/>
      <c r="AA16" s="415"/>
      <c r="AB16" s="416"/>
      <c r="AC16" s="409" t="str">
        <f>IF(V16="High",N16,IF(N16="significant","enhanced","standard"))</f>
        <v>standard</v>
      </c>
      <c r="AD16" s="409" t="str">
        <f>IF(W16="High",O16,IF(O16="significant","enhanced","standard"))</f>
        <v>standard</v>
      </c>
      <c r="AE16" s="417" t="s">
        <v>517</v>
      </c>
      <c r="AF16" s="415"/>
      <c r="AG16" s="415"/>
      <c r="AH16" s="415"/>
    </row>
    <row r="17" spans="2:34" ht="188.1" customHeight="1" x14ac:dyDescent="0.25">
      <c r="B17" s="408" t="s">
        <v>518</v>
      </c>
      <c r="C17" s="418" t="s">
        <v>518</v>
      </c>
      <c r="D17" s="419">
        <v>3075120</v>
      </c>
      <c r="E17" s="404" t="s">
        <v>171</v>
      </c>
      <c r="F17" s="404" t="s">
        <v>519</v>
      </c>
      <c r="G17" s="406" t="s">
        <v>479</v>
      </c>
      <c r="H17" s="404" t="s">
        <v>520</v>
      </c>
      <c r="I17" s="405" t="s">
        <v>521</v>
      </c>
      <c r="J17" s="408" t="s">
        <v>522</v>
      </c>
      <c r="K17" s="420" t="s">
        <v>523</v>
      </c>
      <c r="L17" s="421" t="s">
        <v>524</v>
      </c>
      <c r="M17" s="421" t="s">
        <v>525</v>
      </c>
      <c r="N17" s="422"/>
      <c r="O17" s="404" t="s">
        <v>514</v>
      </c>
      <c r="P17" s="404" t="s">
        <v>514</v>
      </c>
      <c r="Q17" s="422"/>
      <c r="R17" s="423" t="s">
        <v>526</v>
      </c>
      <c r="S17" s="424"/>
      <c r="T17" s="413" t="s">
        <v>476</v>
      </c>
      <c r="U17" s="413" t="s">
        <v>516</v>
      </c>
      <c r="V17" s="425"/>
      <c r="W17" s="414" t="s">
        <v>243</v>
      </c>
      <c r="X17" s="414" t="s">
        <v>243</v>
      </c>
      <c r="Y17" s="425"/>
      <c r="Z17" s="414" t="s">
        <v>243</v>
      </c>
      <c r="AA17" s="415"/>
      <c r="AB17" s="416"/>
      <c r="AC17" s="415"/>
      <c r="AD17" s="409" t="str">
        <f>IF(W17="High",O17,IF(O17="significant","enhanced","standard"))</f>
        <v>standard</v>
      </c>
      <c r="AE17" s="409" t="str">
        <f>IF(X17="High",P17,IF(P17="significant","enhanced","standard"))</f>
        <v>standard</v>
      </c>
      <c r="AF17" s="415"/>
      <c r="AG17" s="414" t="s">
        <v>245</v>
      </c>
      <c r="AH17" s="415"/>
    </row>
    <row r="18" spans="2:34" ht="47.1" customHeight="1" x14ac:dyDescent="0.25">
      <c r="B18" s="426"/>
      <c r="C18" s="427"/>
      <c r="D18" s="428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30"/>
      <c r="AC18" s="429"/>
      <c r="AD18" s="429"/>
      <c r="AE18" s="429"/>
      <c r="AF18" s="429"/>
      <c r="AG18" s="429"/>
      <c r="AH18" s="429"/>
    </row>
    <row r="19" spans="2:34" ht="32.85" hidden="1" customHeight="1" outlineLevel="1" x14ac:dyDescent="0.25">
      <c r="B19" s="426"/>
      <c r="C19" s="426"/>
      <c r="D19" s="426"/>
      <c r="E19" s="429"/>
      <c r="F19" s="431"/>
      <c r="G19" s="431"/>
      <c r="H19" s="431"/>
      <c r="I19" s="431"/>
      <c r="J19" s="431"/>
      <c r="K19" s="431"/>
      <c r="L19" s="431"/>
      <c r="M19" s="431"/>
      <c r="N19" s="432"/>
      <c r="O19" s="429"/>
      <c r="P19" s="429"/>
      <c r="Q19" s="429"/>
      <c r="R19" s="429"/>
      <c r="S19" s="433"/>
      <c r="T19" s="434"/>
      <c r="U19" s="434"/>
      <c r="V19" s="429"/>
      <c r="W19" s="429"/>
      <c r="X19" s="429"/>
      <c r="Y19" s="429"/>
      <c r="Z19" s="429"/>
      <c r="AA19" s="429"/>
      <c r="AB19" s="435"/>
      <c r="AC19" s="434"/>
      <c r="AD19" s="429"/>
      <c r="AE19" s="429"/>
      <c r="AF19" s="429"/>
      <c r="AG19" s="429"/>
      <c r="AH19" s="436"/>
    </row>
    <row r="20" spans="2:34" hidden="1" outlineLevel="1" x14ac:dyDescent="0.25">
      <c r="B20" s="426"/>
      <c r="C20" s="426"/>
      <c r="D20" s="426"/>
      <c r="E20" s="429"/>
      <c r="F20" s="431"/>
      <c r="G20" s="431"/>
      <c r="H20" s="431"/>
      <c r="I20" s="431"/>
      <c r="J20" s="431"/>
      <c r="K20" s="431"/>
      <c r="L20" s="431"/>
      <c r="M20" s="431"/>
      <c r="N20" s="432"/>
      <c r="O20" s="429"/>
      <c r="P20" s="429"/>
      <c r="Q20" s="429"/>
      <c r="R20" s="429"/>
      <c r="S20" s="433"/>
      <c r="T20" s="434"/>
      <c r="U20" s="434"/>
      <c r="V20" s="429"/>
      <c r="W20" s="429"/>
      <c r="X20" s="429"/>
      <c r="Y20" s="429"/>
      <c r="Z20" s="429"/>
      <c r="AA20" s="429"/>
      <c r="AB20" s="435"/>
      <c r="AC20" s="434"/>
      <c r="AD20" s="429"/>
      <c r="AE20" s="429"/>
      <c r="AF20" s="429"/>
      <c r="AG20" s="429"/>
      <c r="AH20" s="436"/>
    </row>
    <row r="21" spans="2:34" hidden="1" outlineLevel="1" x14ac:dyDescent="0.25">
      <c r="B21" s="426"/>
      <c r="C21" s="426"/>
      <c r="D21" s="426"/>
      <c r="E21" s="429"/>
      <c r="F21" s="437"/>
      <c r="G21" s="437"/>
      <c r="H21" s="437"/>
      <c r="I21" s="437"/>
      <c r="J21" s="437"/>
      <c r="K21" s="437"/>
      <c r="L21" s="437"/>
      <c r="M21" s="437"/>
      <c r="O21" s="429"/>
      <c r="P21" s="429"/>
      <c r="Q21" s="429"/>
      <c r="R21" s="429"/>
      <c r="S21" s="433"/>
      <c r="T21" s="434"/>
      <c r="U21" s="434"/>
      <c r="V21" s="429"/>
      <c r="W21" s="429"/>
      <c r="X21" s="429"/>
      <c r="Y21" s="429"/>
      <c r="Z21" s="429"/>
      <c r="AA21" s="429"/>
      <c r="AB21" s="435"/>
      <c r="AC21" s="434"/>
      <c r="AD21" s="429"/>
      <c r="AE21" s="429"/>
      <c r="AF21" s="429"/>
      <c r="AG21" s="429"/>
      <c r="AH21" s="436"/>
    </row>
    <row r="22" spans="2:34" hidden="1" outlineLevel="1" x14ac:dyDescent="0.25">
      <c r="B22" s="426"/>
      <c r="C22" s="426"/>
      <c r="D22" s="426"/>
      <c r="E22" s="429"/>
      <c r="F22" s="431"/>
      <c r="G22" s="431"/>
      <c r="H22" s="431"/>
      <c r="I22" s="431"/>
      <c r="J22" s="431"/>
      <c r="K22" s="431"/>
      <c r="L22" s="431"/>
      <c r="M22" s="431"/>
      <c r="N22" s="432"/>
      <c r="O22" s="429"/>
      <c r="P22" s="429"/>
      <c r="Q22" s="429"/>
      <c r="R22" s="429"/>
      <c r="S22" s="433"/>
      <c r="T22" s="434"/>
      <c r="U22" s="434"/>
      <c r="V22" s="429"/>
      <c r="W22" s="429"/>
      <c r="X22" s="429"/>
      <c r="Y22" s="429"/>
      <c r="Z22" s="429"/>
      <c r="AA22" s="429"/>
      <c r="AB22" s="435"/>
      <c r="AC22" s="434"/>
      <c r="AD22" s="429"/>
      <c r="AE22" s="429"/>
      <c r="AF22" s="429"/>
      <c r="AG22" s="429"/>
      <c r="AH22" s="436"/>
    </row>
    <row r="23" spans="2:34" hidden="1" outlineLevel="1" x14ac:dyDescent="0.25">
      <c r="B23" s="426"/>
      <c r="C23" s="426"/>
      <c r="D23" s="426"/>
      <c r="E23" s="429"/>
      <c r="F23" s="431"/>
      <c r="G23" s="431"/>
      <c r="H23" s="431"/>
      <c r="I23" s="431"/>
      <c r="J23" s="431"/>
      <c r="K23" s="431"/>
      <c r="L23" s="431"/>
      <c r="M23" s="431"/>
      <c r="N23" s="432"/>
      <c r="O23" s="429"/>
      <c r="P23" s="429"/>
      <c r="Q23" s="429"/>
      <c r="R23" s="429"/>
      <c r="S23" s="433"/>
      <c r="T23" s="434"/>
      <c r="U23" s="434"/>
      <c r="V23" s="429"/>
      <c r="W23" s="429"/>
      <c r="X23" s="429"/>
      <c r="Y23" s="429"/>
      <c r="Z23" s="429"/>
      <c r="AA23" s="429"/>
      <c r="AB23" s="435"/>
      <c r="AC23" s="434"/>
      <c r="AD23" s="429"/>
      <c r="AE23" s="429"/>
      <c r="AF23" s="429"/>
      <c r="AG23" s="429"/>
      <c r="AH23" s="436"/>
    </row>
    <row r="24" spans="2:34" hidden="1" outlineLevel="1" x14ac:dyDescent="0.25">
      <c r="B24" s="426"/>
      <c r="C24" s="426"/>
      <c r="D24" s="426"/>
      <c r="E24" s="429"/>
      <c r="F24" s="431"/>
      <c r="G24" s="431"/>
      <c r="H24" s="431"/>
      <c r="I24" s="431"/>
      <c r="J24" s="431"/>
      <c r="K24" s="431"/>
      <c r="L24" s="431"/>
      <c r="M24" s="431"/>
      <c r="N24" s="432"/>
      <c r="O24" s="429"/>
      <c r="P24" s="429"/>
      <c r="Q24" s="429"/>
      <c r="R24" s="429"/>
      <c r="S24" s="433"/>
      <c r="T24" s="434"/>
      <c r="U24" s="434"/>
      <c r="V24" s="429"/>
      <c r="W24" s="429"/>
      <c r="X24" s="429"/>
      <c r="Y24" s="429"/>
      <c r="Z24" s="429"/>
      <c r="AA24" s="429"/>
      <c r="AB24" s="435"/>
      <c r="AC24" s="434"/>
      <c r="AD24" s="429"/>
      <c r="AE24" s="429"/>
      <c r="AF24" s="429"/>
      <c r="AG24" s="429"/>
      <c r="AH24" s="436"/>
    </row>
    <row r="25" spans="2:34" hidden="1" outlineLevel="1" x14ac:dyDescent="0.25">
      <c r="B25" s="426"/>
      <c r="C25" s="426"/>
      <c r="D25" s="426"/>
      <c r="E25" s="429"/>
      <c r="F25" s="431"/>
      <c r="G25" s="431"/>
      <c r="H25" s="431"/>
      <c r="I25" s="431"/>
      <c r="J25" s="431"/>
      <c r="K25" s="431"/>
      <c r="L25" s="431"/>
      <c r="M25" s="431"/>
      <c r="N25" s="432"/>
      <c r="O25" s="429"/>
      <c r="P25" s="429"/>
      <c r="Q25" s="429"/>
      <c r="R25" s="429"/>
      <c r="S25" s="433"/>
      <c r="T25" s="434"/>
      <c r="U25" s="434"/>
      <c r="V25" s="429"/>
      <c r="W25" s="429"/>
      <c r="X25" s="429"/>
      <c r="Y25" s="429"/>
      <c r="Z25" s="429"/>
      <c r="AA25" s="429"/>
      <c r="AB25" s="435"/>
      <c r="AC25" s="434"/>
      <c r="AD25" s="429"/>
      <c r="AE25" s="429"/>
      <c r="AF25" s="429"/>
      <c r="AG25" s="429"/>
      <c r="AH25" s="436"/>
    </row>
    <row r="26" spans="2:34" hidden="1" outlineLevel="1" x14ac:dyDescent="0.25">
      <c r="B26" s="426"/>
      <c r="C26" s="426"/>
      <c r="D26" s="426"/>
      <c r="E26" s="429"/>
      <c r="F26" s="431"/>
      <c r="G26" s="431"/>
      <c r="H26" s="431"/>
      <c r="I26" s="431"/>
      <c r="J26" s="431"/>
      <c r="K26" s="431"/>
      <c r="L26" s="431"/>
      <c r="M26" s="431"/>
      <c r="N26" s="432"/>
      <c r="O26" s="429"/>
      <c r="P26" s="429"/>
      <c r="Q26" s="429"/>
      <c r="R26" s="429"/>
      <c r="S26" s="433"/>
      <c r="T26" s="434"/>
      <c r="U26" s="434"/>
      <c r="V26" s="429"/>
      <c r="W26" s="429"/>
      <c r="X26" s="429"/>
      <c r="Y26" s="429"/>
      <c r="Z26" s="429"/>
      <c r="AA26" s="429"/>
      <c r="AB26" s="435"/>
      <c r="AC26" s="434"/>
      <c r="AD26" s="429"/>
      <c r="AE26" s="429"/>
      <c r="AF26" s="429"/>
      <c r="AG26" s="429"/>
      <c r="AH26" s="436"/>
    </row>
    <row r="27" spans="2:34" hidden="1" outlineLevel="1" x14ac:dyDescent="0.25">
      <c r="B27" s="426"/>
      <c r="C27" s="426"/>
      <c r="D27" s="426"/>
      <c r="E27" s="429"/>
      <c r="F27" s="431"/>
      <c r="G27" s="431"/>
      <c r="H27" s="431"/>
      <c r="I27" s="431"/>
      <c r="J27" s="431"/>
      <c r="K27" s="431"/>
      <c r="L27" s="431"/>
      <c r="M27" s="431"/>
      <c r="N27" s="432"/>
      <c r="O27" s="429"/>
      <c r="P27" s="429"/>
      <c r="Q27" s="429"/>
      <c r="R27" s="429"/>
      <c r="S27" s="433"/>
      <c r="T27" s="434"/>
      <c r="U27" s="434"/>
      <c r="V27" s="429"/>
      <c r="W27" s="429"/>
      <c r="X27" s="429"/>
      <c r="Y27" s="429"/>
      <c r="Z27" s="429"/>
      <c r="AA27" s="429"/>
      <c r="AB27" s="435"/>
      <c r="AC27" s="434"/>
      <c r="AD27" s="429"/>
      <c r="AE27" s="429"/>
      <c r="AF27" s="429"/>
      <c r="AG27" s="429"/>
      <c r="AH27" s="436"/>
    </row>
    <row r="28" spans="2:34" hidden="1" outlineLevel="1" x14ac:dyDescent="0.25">
      <c r="B28" s="426"/>
      <c r="C28" s="426"/>
      <c r="D28" s="426"/>
      <c r="E28" s="429"/>
      <c r="F28" s="431"/>
      <c r="G28" s="431"/>
      <c r="H28" s="431"/>
      <c r="I28" s="431"/>
      <c r="J28" s="431"/>
      <c r="K28" s="431"/>
      <c r="L28" s="431"/>
      <c r="M28" s="431"/>
      <c r="N28" s="432"/>
      <c r="O28" s="429"/>
      <c r="P28" s="429"/>
      <c r="Q28" s="429"/>
      <c r="R28" s="429"/>
      <c r="S28" s="433"/>
      <c r="T28" s="434"/>
      <c r="U28" s="434"/>
      <c r="V28" s="429"/>
      <c r="W28" s="429"/>
      <c r="X28" s="429"/>
      <c r="Y28" s="429"/>
      <c r="Z28" s="429"/>
      <c r="AA28" s="429"/>
      <c r="AB28" s="435"/>
      <c r="AC28" s="434"/>
      <c r="AD28" s="429"/>
      <c r="AE28" s="429"/>
      <c r="AF28" s="429"/>
      <c r="AG28" s="429"/>
      <c r="AH28" s="436"/>
    </row>
    <row r="29" spans="2:34" hidden="1" outlineLevel="1" x14ac:dyDescent="0.25">
      <c r="B29" s="426"/>
      <c r="C29" s="426"/>
      <c r="D29" s="426"/>
      <c r="E29" s="429"/>
      <c r="F29" s="431"/>
      <c r="G29" s="431"/>
      <c r="H29" s="431"/>
      <c r="I29" s="431"/>
      <c r="J29" s="431"/>
      <c r="K29" s="431"/>
      <c r="L29" s="431"/>
      <c r="M29" s="431"/>
      <c r="N29" s="432"/>
      <c r="O29" s="429"/>
      <c r="P29" s="429"/>
      <c r="Q29" s="429"/>
      <c r="R29" s="429"/>
      <c r="S29" s="433"/>
      <c r="T29" s="434"/>
      <c r="U29" s="434"/>
      <c r="V29" s="429"/>
      <c r="W29" s="429"/>
      <c r="X29" s="429"/>
      <c r="Y29" s="429"/>
      <c r="Z29" s="429"/>
      <c r="AA29" s="429"/>
      <c r="AB29" s="435"/>
      <c r="AC29" s="434"/>
      <c r="AD29" s="429"/>
      <c r="AE29" s="429"/>
      <c r="AF29" s="429"/>
      <c r="AG29" s="429"/>
      <c r="AH29" s="436"/>
    </row>
    <row r="30" spans="2:34" hidden="1" outlineLevel="1" x14ac:dyDescent="0.25">
      <c r="B30" s="426"/>
      <c r="C30" s="426"/>
      <c r="D30" s="426"/>
      <c r="E30" s="429"/>
      <c r="F30" s="431"/>
      <c r="G30" s="431"/>
      <c r="H30" s="431"/>
      <c r="I30" s="431"/>
      <c r="J30" s="431"/>
      <c r="K30" s="431"/>
      <c r="L30" s="431"/>
      <c r="M30" s="431"/>
      <c r="N30" s="432"/>
      <c r="O30" s="429"/>
      <c r="P30" s="429"/>
      <c r="Q30" s="429"/>
      <c r="R30" s="429"/>
      <c r="S30" s="433"/>
      <c r="T30" s="434"/>
      <c r="U30" s="434"/>
      <c r="V30" s="429"/>
      <c r="W30" s="429"/>
      <c r="X30" s="429"/>
      <c r="Y30" s="429"/>
      <c r="Z30" s="429"/>
      <c r="AA30" s="429"/>
      <c r="AB30" s="435"/>
      <c r="AC30" s="434"/>
      <c r="AD30" s="429"/>
      <c r="AE30" s="429"/>
      <c r="AF30" s="429"/>
      <c r="AG30" s="429"/>
      <c r="AH30" s="436"/>
    </row>
    <row r="31" spans="2:34" hidden="1" outlineLevel="1" x14ac:dyDescent="0.25">
      <c r="B31" s="426"/>
      <c r="C31" s="426"/>
      <c r="D31" s="426"/>
      <c r="E31" s="429"/>
      <c r="F31" s="431"/>
      <c r="G31" s="431"/>
      <c r="H31" s="431"/>
      <c r="I31" s="431"/>
      <c r="J31" s="431"/>
      <c r="K31" s="431"/>
      <c r="L31" s="431"/>
      <c r="M31" s="431"/>
      <c r="N31" s="432"/>
      <c r="O31" s="429"/>
      <c r="P31" s="429"/>
      <c r="Q31" s="429"/>
      <c r="R31" s="429"/>
      <c r="S31" s="433"/>
      <c r="T31" s="434"/>
      <c r="U31" s="434"/>
      <c r="V31" s="429"/>
      <c r="W31" s="429"/>
      <c r="X31" s="429"/>
      <c r="Y31" s="429"/>
      <c r="Z31" s="429"/>
      <c r="AA31" s="429"/>
      <c r="AB31" s="435"/>
      <c r="AC31" s="434"/>
      <c r="AD31" s="429"/>
      <c r="AE31" s="429"/>
      <c r="AF31" s="429"/>
      <c r="AG31" s="429"/>
      <c r="AH31" s="436"/>
    </row>
    <row r="32" spans="2:34" s="446" customFormat="1" collapsed="1" x14ac:dyDescent="0.25">
      <c r="B32" s="438"/>
      <c r="C32" s="439"/>
      <c r="D32" s="439"/>
      <c r="E32" s="440"/>
      <c r="F32" s="441"/>
      <c r="G32" s="441"/>
      <c r="H32" s="441"/>
      <c r="I32" s="441"/>
      <c r="J32" s="441"/>
      <c r="K32" s="441"/>
      <c r="L32" s="441"/>
      <c r="M32" s="441"/>
      <c r="N32" s="442"/>
      <c r="O32" s="440"/>
      <c r="P32" s="440"/>
      <c r="Q32" s="440"/>
      <c r="R32" s="440"/>
      <c r="S32" s="443"/>
      <c r="T32" s="444"/>
      <c r="U32" s="444"/>
      <c r="V32" s="440"/>
      <c r="W32" s="440"/>
      <c r="X32" s="440"/>
      <c r="Y32" s="440"/>
      <c r="Z32" s="440"/>
      <c r="AA32" s="440"/>
      <c r="AB32" s="444"/>
      <c r="AC32" s="444"/>
      <c r="AD32" s="440"/>
      <c r="AE32" s="440"/>
      <c r="AF32" s="440"/>
      <c r="AG32" s="440"/>
      <c r="AH32" s="445"/>
    </row>
    <row r="38" spans="14:14" x14ac:dyDescent="0.25">
      <c r="N38" s="447"/>
    </row>
  </sheetData>
  <mergeCells count="8">
    <mergeCell ref="K1:AH6"/>
    <mergeCell ref="C4:D4"/>
    <mergeCell ref="E5:J8"/>
    <mergeCell ref="B9:I13"/>
    <mergeCell ref="J9:K13"/>
    <mergeCell ref="L13:S14"/>
    <mergeCell ref="V13:AA14"/>
    <mergeCell ref="AC13:AH14"/>
  </mergeCells>
  <conditionalFormatting sqref="G16:G17">
    <cfRule type="containsText" dxfId="24" priority="11" operator="containsText" text="MCOTABD">
      <formula>NOT(ISERROR(SEARCH("MCOTABD",G16)))</formula>
    </cfRule>
    <cfRule type="containsText" dxfId="23" priority="12" operator="containsText" text="SCOTABD">
      <formula>NOT(ISERROR(SEARCH("SCOTABD",G16)))</formula>
    </cfRule>
    <cfRule type="expression" dxfId="22" priority="13">
      <formula>E16="SCOTABD"</formula>
    </cfRule>
  </conditionalFormatting>
  <conditionalFormatting sqref="N16:U20 AC17:AF17 AH17 AC18:AH18">
    <cfRule type="containsText" dxfId="21" priority="16" operator="containsText" text="not-relevant">
      <formula>NOT(ISERROR(SEARCH("not-relevant",N16)))</formula>
    </cfRule>
    <cfRule type="containsText" dxfId="20" priority="17" operator="containsText" text="significant">
      <formula>NOT(ISERROR(SEARCH("significant",N16)))</formula>
    </cfRule>
    <cfRule type="containsText" dxfId="19" priority="18" operator="containsText" text="enhanced">
      <formula>NOT(ISERROR(SEARCH("enhanced",N16)))</formula>
    </cfRule>
    <cfRule type="containsText" dxfId="18" priority="19" operator="containsText" text="standard">
      <formula>NOT(ISERROR(SEARCH("standard",N16)))</formula>
    </cfRule>
  </conditionalFormatting>
  <conditionalFormatting sqref="O21:U21 N22:U32">
    <cfRule type="containsText" dxfId="17" priority="20" operator="containsText" text="not-relevant">
      <formula>NOT(ISERROR(SEARCH("not-relevant",N21)))</formula>
    </cfRule>
    <cfRule type="containsText" dxfId="16" priority="21" operator="containsText" text="significant">
      <formula>NOT(ISERROR(SEARCH("significant",N21)))</formula>
    </cfRule>
    <cfRule type="containsText" dxfId="15" priority="22" operator="containsText" text="enhanced">
      <formula>NOT(ISERROR(SEARCH("enhanced",N21)))</formula>
    </cfRule>
    <cfRule type="containsText" dxfId="14" priority="23" operator="containsText" text="standard">
      <formula>NOT(ISERROR(SEARCH("standard",N21)))</formula>
    </cfRule>
  </conditionalFormatting>
  <conditionalFormatting sqref="V16:X16 Z16:AA16 V17:AA18">
    <cfRule type="containsText" dxfId="13" priority="14" operator="containsText" text="High">
      <formula>NOT(ISERROR(SEARCH("High",V16)))</formula>
    </cfRule>
    <cfRule type="containsText" dxfId="12" priority="15" operator="containsText" text="Low">
      <formula>NOT(ISERROR(SEARCH("Low",V16)))</formula>
    </cfRule>
  </conditionalFormatting>
  <conditionalFormatting sqref="Y16">
    <cfRule type="containsText" dxfId="11" priority="7" operator="containsText" text="not-relevant">
      <formula>NOT(ISERROR(SEARCH("not-relevant",Y16)))</formula>
    </cfRule>
    <cfRule type="containsText" dxfId="10" priority="8" operator="containsText" text="significant">
      <formula>NOT(ISERROR(SEARCH("significant",Y16)))</formula>
    </cfRule>
    <cfRule type="containsText" dxfId="9" priority="9" operator="containsText" text="enhanced">
      <formula>NOT(ISERROR(SEARCH("enhanced",Y16)))</formula>
    </cfRule>
    <cfRule type="containsText" dxfId="8" priority="10" operator="containsText" text="standard">
      <formula>NOT(ISERROR(SEARCH("standard",Y16)))</formula>
    </cfRule>
  </conditionalFormatting>
  <conditionalFormatting sqref="AC16:AH16">
    <cfRule type="containsText" dxfId="7" priority="3" operator="containsText" text="not-relevant">
      <formula>NOT(ISERROR(SEARCH("not-relevant",AC16)))</formula>
    </cfRule>
    <cfRule type="containsText" dxfId="6" priority="4" operator="containsText" text="significant">
      <formula>NOT(ISERROR(SEARCH("significant",AC16)))</formula>
    </cfRule>
    <cfRule type="containsText" dxfId="5" priority="5" operator="containsText" text="enhanced">
      <formula>NOT(ISERROR(SEARCH("enhanced",AC16)))</formula>
    </cfRule>
    <cfRule type="containsText" dxfId="4" priority="6" operator="containsText" text="standard">
      <formula>NOT(ISERROR(SEARCH("standard",AC16)))</formula>
    </cfRule>
  </conditionalFormatting>
  <conditionalFormatting sqref="AG17">
    <cfRule type="containsText" dxfId="3" priority="1" operator="containsText" text="High">
      <formula>NOT(ISERROR(SEARCH("High",AG17)))</formula>
    </cfRule>
    <cfRule type="containsText" dxfId="2" priority="2" operator="containsText" text="Low">
      <formula>NOT(ISERROR(SEARCH("Low",AG17)))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A48C-2776-488C-A5B3-7E43DAE7EF1D}">
  <dimension ref="A1:O43"/>
  <sheetViews>
    <sheetView zoomScale="142" zoomScaleNormal="142" workbookViewId="0">
      <selection activeCell="B5" sqref="B5"/>
    </sheetView>
  </sheetViews>
  <sheetFormatPr defaultRowHeight="15" x14ac:dyDescent="0.25"/>
  <cols>
    <col min="1" max="1" width="11.140625" customWidth="1"/>
    <col min="2" max="2" width="12.85546875" customWidth="1"/>
    <col min="4" max="4" width="12.85546875" customWidth="1"/>
    <col min="5" max="5" width="20.5703125" customWidth="1"/>
    <col min="7" max="7" width="10.28515625" customWidth="1"/>
    <col min="11" max="11" width="7.42578125" customWidth="1"/>
  </cols>
  <sheetData>
    <row r="1" spans="1:8" s="14" customFormat="1" ht="15.75" x14ac:dyDescent="0.25">
      <c r="A1" s="16" t="s">
        <v>94</v>
      </c>
    </row>
    <row r="2" spans="1:8" s="14" customFormat="1" ht="11.25" x14ac:dyDescent="0.2">
      <c r="A2" s="17"/>
    </row>
    <row r="3" spans="1:8" s="14" customFormat="1" ht="11.25" x14ac:dyDescent="0.2">
      <c r="A3" s="55" t="s">
        <v>74</v>
      </c>
      <c r="B3" s="18">
        <v>45657</v>
      </c>
      <c r="C3" s="19"/>
      <c r="D3" s="19"/>
      <c r="E3" s="20"/>
      <c r="F3" s="20"/>
    </row>
    <row r="4" spans="1:8" s="14" customFormat="1" ht="33.75" x14ac:dyDescent="0.2">
      <c r="A4" s="21" t="s">
        <v>75</v>
      </c>
      <c r="B4" s="21" t="s">
        <v>248</v>
      </c>
      <c r="C4" s="22" t="s">
        <v>77</v>
      </c>
      <c r="D4" s="48"/>
      <c r="E4" s="20"/>
      <c r="F4" s="20"/>
    </row>
    <row r="5" spans="1:8" s="14" customFormat="1" ht="11.25" x14ac:dyDescent="0.2">
      <c r="A5" s="23">
        <v>41000000</v>
      </c>
      <c r="B5" s="24">
        <v>33000000</v>
      </c>
      <c r="C5" s="25">
        <v>2000000</v>
      </c>
      <c r="D5" s="47" t="s">
        <v>255</v>
      </c>
      <c r="E5" s="56"/>
      <c r="F5" s="26"/>
      <c r="G5" s="27"/>
    </row>
    <row r="6" spans="1:8" s="14" customFormat="1" ht="11.25" x14ac:dyDescent="0.2">
      <c r="A6" s="45"/>
      <c r="B6" s="46"/>
      <c r="C6" s="47"/>
      <c r="D6" s="47"/>
      <c r="E6" s="26"/>
      <c r="F6" s="26"/>
      <c r="G6" s="27"/>
    </row>
    <row r="7" spans="1:8" x14ac:dyDescent="0.25">
      <c r="A7" s="44" t="s">
        <v>92</v>
      </c>
      <c r="B7" t="s">
        <v>566</v>
      </c>
    </row>
    <row r="8" spans="1:8" x14ac:dyDescent="0.25">
      <c r="A8" s="44"/>
      <c r="B8" t="s">
        <v>567</v>
      </c>
    </row>
    <row r="9" spans="1:8" x14ac:dyDescent="0.25">
      <c r="A9" t="s">
        <v>93</v>
      </c>
      <c r="B9" t="s">
        <v>246</v>
      </c>
    </row>
    <row r="10" spans="1:8" x14ac:dyDescent="0.25">
      <c r="B10" t="s">
        <v>108</v>
      </c>
    </row>
    <row r="11" spans="1:8" s="51" customFormat="1" x14ac:dyDescent="0.25">
      <c r="B11" s="51" t="s">
        <v>110</v>
      </c>
    </row>
    <row r="12" spans="1:8" s="51" customFormat="1" x14ac:dyDescent="0.25">
      <c r="B12" s="51" t="s">
        <v>111</v>
      </c>
    </row>
    <row r="13" spans="1:8" s="51" customFormat="1" x14ac:dyDescent="0.25">
      <c r="B13" s="51" t="s">
        <v>112</v>
      </c>
    </row>
    <row r="14" spans="1:8" s="51" customFormat="1" x14ac:dyDescent="0.25"/>
    <row r="15" spans="1:8" s="51" customFormat="1" ht="58.5" customHeight="1" x14ac:dyDescent="0.25">
      <c r="A15" s="51" t="s">
        <v>247</v>
      </c>
      <c r="B15" s="247" t="s">
        <v>251</v>
      </c>
      <c r="C15" s="248" t="s">
        <v>249</v>
      </c>
      <c r="D15" s="248" t="s">
        <v>250</v>
      </c>
      <c r="E15" s="248" t="s">
        <v>252</v>
      </c>
      <c r="F15" s="248" t="s">
        <v>254</v>
      </c>
      <c r="G15" s="248" t="s">
        <v>253</v>
      </c>
      <c r="H15" s="246"/>
    </row>
    <row r="16" spans="1:8" s="51" customFormat="1" x14ac:dyDescent="0.25">
      <c r="B16" s="249">
        <v>278340220</v>
      </c>
      <c r="C16" s="249">
        <v>1</v>
      </c>
      <c r="D16" s="249">
        <v>96783100</v>
      </c>
      <c r="E16" s="249">
        <f>+B16-D16</f>
        <v>181557120</v>
      </c>
      <c r="F16" s="249">
        <f>+E16/B5</f>
        <v>5.5017309090909094</v>
      </c>
      <c r="G16" s="249">
        <f>+C16+F16</f>
        <v>6.5017309090909094</v>
      </c>
    </row>
    <row r="17" spans="1:15" ht="15.75" thickBot="1" x14ac:dyDescent="0.3">
      <c r="B17" s="51"/>
    </row>
    <row r="18" spans="1:15" ht="37.5" thickBot="1" x14ac:dyDescent="0.3">
      <c r="A18" s="8"/>
      <c r="B18" s="8" t="s">
        <v>45</v>
      </c>
      <c r="C18" s="2" t="s">
        <v>95</v>
      </c>
      <c r="D18" s="2" t="s">
        <v>107</v>
      </c>
      <c r="E18" s="2" t="s">
        <v>64</v>
      </c>
      <c r="F18" s="2" t="s">
        <v>98</v>
      </c>
      <c r="G18" s="9" t="s">
        <v>103</v>
      </c>
      <c r="H18" s="8" t="s">
        <v>104</v>
      </c>
      <c r="I18" s="8" t="s">
        <v>69</v>
      </c>
      <c r="J18" s="2" t="s">
        <v>48</v>
      </c>
      <c r="K18" s="9" t="s">
        <v>56</v>
      </c>
      <c r="L18" s="2" t="s">
        <v>57</v>
      </c>
      <c r="M18" s="8" t="s">
        <v>58</v>
      </c>
      <c r="N18" s="8" t="s">
        <v>50</v>
      </c>
      <c r="O18" s="2" t="s">
        <v>51</v>
      </c>
    </row>
    <row r="19" spans="1:15" ht="15.75" thickBot="1" x14ac:dyDescent="0.3">
      <c r="A19" s="8" t="s">
        <v>348</v>
      </c>
      <c r="B19" s="8">
        <v>261</v>
      </c>
      <c r="C19" s="2" t="s">
        <v>349</v>
      </c>
      <c r="D19" s="2" t="s">
        <v>350</v>
      </c>
      <c r="E19" s="2" t="s">
        <v>65</v>
      </c>
      <c r="F19" s="2" t="s">
        <v>351</v>
      </c>
      <c r="G19" s="10">
        <v>96000000</v>
      </c>
      <c r="H19" s="10"/>
      <c r="I19" s="5"/>
      <c r="J19" s="2" t="s">
        <v>60</v>
      </c>
      <c r="K19" s="9"/>
      <c r="L19" s="9"/>
      <c r="M19" s="8"/>
      <c r="N19" s="8"/>
      <c r="O19" s="8"/>
    </row>
    <row r="20" spans="1:15" ht="15.75" thickBot="1" x14ac:dyDescent="0.3">
      <c r="A20" s="8"/>
      <c r="B20" s="8"/>
      <c r="C20" s="2"/>
      <c r="D20" s="2"/>
      <c r="E20" s="2" t="s">
        <v>66</v>
      </c>
      <c r="F20" s="2" t="s">
        <v>352</v>
      </c>
      <c r="G20" s="10">
        <v>783100</v>
      </c>
      <c r="H20" s="10"/>
      <c r="I20" s="5"/>
      <c r="J20" s="2" t="s">
        <v>60</v>
      </c>
      <c r="K20" s="9"/>
      <c r="L20" s="9"/>
      <c r="M20" s="8"/>
      <c r="N20" s="8"/>
      <c r="O20" s="8"/>
    </row>
    <row r="21" spans="1:15" ht="15.75" thickBot="1" x14ac:dyDescent="0.3">
      <c r="A21" s="8"/>
      <c r="B21" s="8"/>
      <c r="C21" s="2"/>
      <c r="D21" s="2"/>
      <c r="E21" s="2" t="s">
        <v>67</v>
      </c>
      <c r="F21" s="2" t="s">
        <v>68</v>
      </c>
      <c r="G21" s="9">
        <v>0</v>
      </c>
      <c r="H21" s="10"/>
      <c r="I21" s="5"/>
      <c r="J21" s="2"/>
      <c r="K21" s="9"/>
      <c r="L21" s="9"/>
      <c r="M21" s="8"/>
      <c r="N21" s="8"/>
      <c r="O21" s="8"/>
    </row>
    <row r="22" spans="1:15" ht="15.75" thickBot="1" x14ac:dyDescent="0.3">
      <c r="A22" s="8"/>
      <c r="B22" s="8"/>
      <c r="C22" s="2"/>
      <c r="D22" s="2"/>
      <c r="E22" s="2" t="s">
        <v>49</v>
      </c>
      <c r="F22" s="2" t="s">
        <v>68</v>
      </c>
      <c r="G22" s="9" t="s">
        <v>68</v>
      </c>
      <c r="H22" s="10"/>
      <c r="I22" s="5"/>
      <c r="J22" s="2"/>
      <c r="K22" s="9"/>
      <c r="L22" s="9"/>
      <c r="M22" s="8"/>
      <c r="N22" s="8"/>
      <c r="O22" s="8"/>
    </row>
    <row r="23" spans="1:15" ht="15.75" thickBot="1" x14ac:dyDescent="0.3">
      <c r="A23" s="8"/>
      <c r="B23" s="8"/>
      <c r="C23" s="2"/>
      <c r="D23" s="2"/>
      <c r="E23" s="2" t="s">
        <v>89</v>
      </c>
      <c r="F23" s="2"/>
      <c r="G23" s="10">
        <v>11145</v>
      </c>
      <c r="H23" s="10"/>
      <c r="I23" s="5"/>
      <c r="J23" s="2"/>
      <c r="K23" s="9"/>
      <c r="L23" s="9"/>
      <c r="M23" s="8"/>
      <c r="N23" s="8"/>
      <c r="O23" s="8"/>
    </row>
    <row r="24" spans="1:15" ht="15.75" thickBot="1" x14ac:dyDescent="0.3">
      <c r="A24" s="8"/>
      <c r="B24" s="8"/>
      <c r="C24" s="2"/>
      <c r="D24" s="2"/>
      <c r="E24" s="2" t="s">
        <v>109</v>
      </c>
      <c r="F24" s="2"/>
      <c r="G24" s="10">
        <f>+G19+G20</f>
        <v>96783100</v>
      </c>
      <c r="H24" s="10">
        <v>96783100</v>
      </c>
      <c r="I24" s="5" t="s">
        <v>52</v>
      </c>
      <c r="J24" s="2" t="s">
        <v>60</v>
      </c>
      <c r="K24" s="10">
        <f>+H24-G24</f>
        <v>0</v>
      </c>
      <c r="L24" s="9"/>
      <c r="M24" s="8">
        <v>0</v>
      </c>
      <c r="N24" s="8" t="s">
        <v>71</v>
      </c>
      <c r="O24" s="8" t="s">
        <v>53</v>
      </c>
    </row>
    <row r="25" spans="1:15" ht="15.75" thickBot="1" x14ac:dyDescent="0.3">
      <c r="A25" s="8">
        <v>1</v>
      </c>
      <c r="B25" s="8">
        <v>261</v>
      </c>
      <c r="C25" s="2" t="s">
        <v>96</v>
      </c>
      <c r="D25" s="2" t="s">
        <v>59</v>
      </c>
      <c r="E25" s="2" t="s">
        <v>65</v>
      </c>
      <c r="F25" s="2" t="s">
        <v>99</v>
      </c>
      <c r="G25" s="10">
        <v>2120000</v>
      </c>
      <c r="H25" s="10"/>
      <c r="I25" s="5"/>
      <c r="J25" s="2" t="s">
        <v>60</v>
      </c>
      <c r="K25" s="9"/>
      <c r="L25" s="9"/>
      <c r="M25" s="8"/>
      <c r="N25" s="8"/>
      <c r="O25" s="8"/>
    </row>
    <row r="26" spans="1:15" ht="15.75" thickBot="1" x14ac:dyDescent="0.3">
      <c r="A26" s="8"/>
      <c r="B26" s="8"/>
      <c r="C26" s="2"/>
      <c r="D26" s="2"/>
      <c r="E26" s="2" t="s">
        <v>66</v>
      </c>
      <c r="F26" s="2" t="s">
        <v>100</v>
      </c>
      <c r="G26" s="10">
        <v>29330</v>
      </c>
      <c r="H26" s="10"/>
      <c r="I26" s="5"/>
      <c r="J26" s="2" t="s">
        <v>60</v>
      </c>
      <c r="K26" s="9"/>
      <c r="L26" s="9"/>
      <c r="M26" s="8"/>
      <c r="N26" s="8"/>
      <c r="O26" s="8"/>
    </row>
    <row r="27" spans="1:15" ht="15.75" thickBot="1" x14ac:dyDescent="0.3">
      <c r="A27" s="8"/>
      <c r="B27" s="8"/>
      <c r="C27" s="2"/>
      <c r="D27" s="2"/>
      <c r="E27" s="2" t="s">
        <v>67</v>
      </c>
      <c r="F27" s="2" t="s">
        <v>68</v>
      </c>
      <c r="G27" s="9">
        <v>0</v>
      </c>
      <c r="H27" s="10"/>
      <c r="I27" s="5"/>
      <c r="J27" s="2"/>
      <c r="K27" s="9"/>
      <c r="L27" s="9"/>
      <c r="M27" s="8"/>
      <c r="N27" s="8"/>
      <c r="O27" s="8"/>
    </row>
    <row r="28" spans="1:15" ht="15.75" thickBot="1" x14ac:dyDescent="0.3">
      <c r="A28" s="8"/>
      <c r="B28" s="8"/>
      <c r="C28" s="2"/>
      <c r="D28" s="2"/>
      <c r="E28" s="2" t="s">
        <v>49</v>
      </c>
      <c r="F28" s="2" t="s">
        <v>68</v>
      </c>
      <c r="G28" s="9" t="s">
        <v>68</v>
      </c>
      <c r="H28" s="10"/>
      <c r="I28" s="5"/>
      <c r="J28" s="2"/>
      <c r="K28" s="9"/>
      <c r="L28" s="9"/>
      <c r="M28" s="8"/>
      <c r="N28" s="8"/>
      <c r="O28" s="8"/>
    </row>
    <row r="29" spans="1:15" ht="15.75" thickBot="1" x14ac:dyDescent="0.3">
      <c r="A29" s="8"/>
      <c r="B29" s="8"/>
      <c r="C29" s="2"/>
      <c r="D29" s="2"/>
      <c r="E29" s="2" t="s">
        <v>89</v>
      </c>
      <c r="F29" s="2"/>
      <c r="G29" s="9">
        <v>5</v>
      </c>
      <c r="H29" s="10"/>
      <c r="I29" s="5"/>
      <c r="J29" s="2"/>
      <c r="K29" s="9"/>
      <c r="L29" s="9"/>
      <c r="M29" s="8"/>
      <c r="N29" s="8"/>
      <c r="O29" s="8"/>
    </row>
    <row r="30" spans="1:15" ht="15.75" thickBot="1" x14ac:dyDescent="0.3">
      <c r="A30" s="8"/>
      <c r="B30" s="8"/>
      <c r="C30" s="2"/>
      <c r="D30" s="2"/>
      <c r="E30" s="2" t="s">
        <v>109</v>
      </c>
      <c r="F30" s="2"/>
      <c r="G30" s="10">
        <v>2129330</v>
      </c>
      <c r="H30" s="10">
        <v>2129330</v>
      </c>
      <c r="I30" s="5" t="s">
        <v>52</v>
      </c>
      <c r="J30" s="2" t="s">
        <v>60</v>
      </c>
      <c r="K30" s="10">
        <f>+H30-G30</f>
        <v>0</v>
      </c>
      <c r="L30" s="9"/>
      <c r="M30" s="8">
        <v>0</v>
      </c>
      <c r="N30" s="8" t="s">
        <v>71</v>
      </c>
      <c r="O30" s="8" t="s">
        <v>53</v>
      </c>
    </row>
    <row r="31" spans="1:15" ht="15.75" thickBot="1" x14ac:dyDescent="0.3">
      <c r="A31" s="8">
        <v>2</v>
      </c>
      <c r="B31" s="8">
        <v>261</v>
      </c>
      <c r="C31" s="2" t="s">
        <v>97</v>
      </c>
      <c r="D31" s="2" t="s">
        <v>61</v>
      </c>
      <c r="E31" s="2" t="s">
        <v>65</v>
      </c>
      <c r="F31" s="2" t="s">
        <v>101</v>
      </c>
      <c r="G31" s="10">
        <v>5000000</v>
      </c>
      <c r="H31" s="10"/>
      <c r="I31" s="5"/>
      <c r="J31" s="2" t="s">
        <v>60</v>
      </c>
      <c r="K31" s="9"/>
      <c r="L31" s="10"/>
      <c r="M31" s="8"/>
      <c r="N31" s="8"/>
      <c r="O31" s="8"/>
    </row>
    <row r="32" spans="1:15" ht="15.75" thickBot="1" x14ac:dyDescent="0.3">
      <c r="A32" s="8"/>
      <c r="B32" s="8"/>
      <c r="C32" s="2"/>
      <c r="D32" s="2"/>
      <c r="E32" s="2" t="s">
        <v>66</v>
      </c>
      <c r="F32" s="2" t="s">
        <v>102</v>
      </c>
      <c r="G32" s="10">
        <v>20000</v>
      </c>
      <c r="H32" s="10"/>
      <c r="I32" s="5"/>
      <c r="J32" s="2" t="s">
        <v>60</v>
      </c>
      <c r="K32" s="9"/>
      <c r="L32" s="9"/>
      <c r="M32" s="8"/>
      <c r="N32" s="8"/>
      <c r="O32" s="8"/>
    </row>
    <row r="33" spans="1:15" ht="15.75" thickBot="1" x14ac:dyDescent="0.3">
      <c r="A33" s="8"/>
      <c r="B33" s="8"/>
      <c r="C33" s="2"/>
      <c r="D33" s="2"/>
      <c r="E33" s="2" t="s">
        <v>67</v>
      </c>
      <c r="F33" s="2" t="s">
        <v>68</v>
      </c>
      <c r="G33" s="9">
        <v>0</v>
      </c>
      <c r="H33" s="10"/>
      <c r="I33" s="5"/>
      <c r="J33" s="2"/>
      <c r="K33" s="9"/>
      <c r="L33" s="9"/>
      <c r="M33" s="8"/>
      <c r="N33" s="8"/>
      <c r="O33" s="8"/>
    </row>
    <row r="34" spans="1:15" ht="15.75" thickBot="1" x14ac:dyDescent="0.3">
      <c r="A34" s="8"/>
      <c r="B34" s="8"/>
      <c r="C34" s="2"/>
      <c r="D34" s="2"/>
      <c r="E34" s="2" t="s">
        <v>49</v>
      </c>
      <c r="F34" s="2" t="s">
        <v>68</v>
      </c>
      <c r="G34" s="9" t="s">
        <v>68</v>
      </c>
      <c r="H34" s="10"/>
      <c r="I34" s="5"/>
      <c r="J34" s="2"/>
      <c r="K34" s="9"/>
      <c r="L34" s="10"/>
      <c r="M34" s="8"/>
      <c r="N34" s="8"/>
      <c r="O34" s="8"/>
    </row>
    <row r="35" spans="1:15" ht="15.75" thickBot="1" x14ac:dyDescent="0.3">
      <c r="A35" s="8"/>
      <c r="B35" s="8"/>
      <c r="C35" s="2"/>
      <c r="D35" s="2"/>
      <c r="E35" s="2" t="s">
        <v>89</v>
      </c>
      <c r="F35" s="2"/>
      <c r="G35" s="9">
        <v>10</v>
      </c>
      <c r="H35" s="10"/>
      <c r="I35" s="5"/>
      <c r="J35" s="2"/>
      <c r="K35" s="9"/>
      <c r="L35" s="10"/>
      <c r="M35" s="8"/>
      <c r="N35" s="8"/>
      <c r="O35" s="8"/>
    </row>
    <row r="36" spans="1:15" ht="26.25" customHeight="1" thickBot="1" x14ac:dyDescent="0.3">
      <c r="A36" s="8"/>
      <c r="B36" s="8"/>
      <c r="C36" s="2"/>
      <c r="D36" s="2"/>
      <c r="E36" s="2" t="s">
        <v>109</v>
      </c>
      <c r="F36" s="2"/>
      <c r="G36" s="10">
        <f>SUM(G31:G32)</f>
        <v>5020000</v>
      </c>
      <c r="H36" s="10">
        <v>5211655</v>
      </c>
      <c r="I36" s="5" t="s">
        <v>52</v>
      </c>
      <c r="J36" s="2" t="s">
        <v>60</v>
      </c>
      <c r="K36" s="10">
        <f>+H36-G36</f>
        <v>191655</v>
      </c>
      <c r="L36" s="9">
        <v>191655</v>
      </c>
      <c r="M36" s="8">
        <v>0</v>
      </c>
      <c r="N36" s="8" t="s">
        <v>70</v>
      </c>
      <c r="O36" s="8"/>
    </row>
    <row r="37" spans="1:15" ht="15.75" thickBot="1" x14ac:dyDescent="0.3">
      <c r="A37" s="8">
        <v>3</v>
      </c>
      <c r="B37" s="8">
        <v>261</v>
      </c>
      <c r="C37" s="2"/>
      <c r="D37" s="2" t="s">
        <v>105</v>
      </c>
      <c r="E37" s="2"/>
      <c r="F37" s="2"/>
      <c r="G37" s="2"/>
      <c r="H37" s="2"/>
      <c r="I37" s="8"/>
      <c r="J37" s="2"/>
      <c r="K37" s="2"/>
      <c r="L37" s="2"/>
      <c r="M37" s="8"/>
      <c r="N37" s="8"/>
      <c r="O37" s="2"/>
    </row>
    <row r="38" spans="1:15" ht="9.75" customHeight="1" thickBot="1" x14ac:dyDescent="0.4">
      <c r="A38" s="4" t="s">
        <v>347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4"/>
    </row>
    <row r="39" spans="1:15" ht="24" customHeight="1" thickBot="1" x14ac:dyDescent="0.4">
      <c r="A39" s="4"/>
      <c r="B39" s="8" t="s">
        <v>54</v>
      </c>
      <c r="C39" s="7" t="s">
        <v>52</v>
      </c>
      <c r="D39" s="49"/>
      <c r="E39" s="486" t="s">
        <v>63</v>
      </c>
      <c r="F39" s="487"/>
      <c r="G39" s="488"/>
      <c r="H39" s="4"/>
      <c r="I39" s="3"/>
      <c r="J39" s="3"/>
      <c r="K39" s="6"/>
      <c r="L39" s="4"/>
      <c r="M39" s="4"/>
      <c r="N39" s="3"/>
      <c r="O39" s="4"/>
    </row>
    <row r="40" spans="1:15" ht="19.5" customHeight="1" thickBot="1" x14ac:dyDescent="0.4">
      <c r="A40" s="4"/>
      <c r="B40" s="4"/>
      <c r="C40" s="2" t="s">
        <v>62</v>
      </c>
      <c r="D40" s="11"/>
      <c r="E40" s="486" t="s">
        <v>72</v>
      </c>
      <c r="F40" s="487"/>
      <c r="G40" s="487"/>
      <c r="H40" s="487"/>
      <c r="I40" s="487"/>
      <c r="J40" s="487"/>
      <c r="K40" s="6"/>
      <c r="L40" s="4"/>
      <c r="M40" s="4"/>
      <c r="N40" s="3"/>
      <c r="O40" s="4"/>
    </row>
    <row r="41" spans="1:15" ht="12" customHeight="1" thickBot="1" x14ac:dyDescent="0.4">
      <c r="A41" s="4"/>
      <c r="B41" s="39"/>
      <c r="C41" s="12"/>
      <c r="D41" s="12"/>
      <c r="E41" s="50" t="s">
        <v>106</v>
      </c>
      <c r="F41" s="12"/>
      <c r="G41" s="12"/>
      <c r="H41" s="12"/>
      <c r="I41" s="12"/>
      <c r="J41" s="12"/>
      <c r="K41" s="6"/>
      <c r="L41" s="4"/>
      <c r="M41" s="4"/>
      <c r="N41" s="3"/>
      <c r="O41" s="4"/>
    </row>
    <row r="42" spans="1:15" ht="34.15" customHeight="1" thickBot="1" x14ac:dyDescent="0.4">
      <c r="A42" s="189" t="s">
        <v>155</v>
      </c>
      <c r="B42" s="483" t="s">
        <v>91</v>
      </c>
      <c r="C42" s="484"/>
      <c r="D42" s="484"/>
      <c r="E42" s="484"/>
      <c r="F42" s="484"/>
      <c r="G42" s="484"/>
      <c r="H42" s="485"/>
      <c r="I42" s="52"/>
      <c r="J42" s="52"/>
      <c r="K42" s="53"/>
      <c r="L42" s="54"/>
      <c r="M42" s="54"/>
      <c r="N42" s="52"/>
      <c r="O42" s="54"/>
    </row>
    <row r="43" spans="1:15" x14ac:dyDescent="0.25">
      <c r="B43" s="448" t="s">
        <v>527</v>
      </c>
    </row>
  </sheetData>
  <mergeCells count="3">
    <mergeCell ref="B42:H42"/>
    <mergeCell ref="E39:G39"/>
    <mergeCell ref="E40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Keszlet folyamat</vt:lpstr>
      <vt:lpstr>IT Kontroll tipusok</vt:lpstr>
      <vt:lpstr>Készletgazd. foly. Word-be</vt:lpstr>
      <vt:lpstr>VH feletti</vt:lpstr>
      <vt:lpstr>Allitasok</vt:lpstr>
      <vt:lpstr>ADATOK</vt:lpstr>
      <vt:lpstr>Tervezes DE nem reszletes</vt:lpstr>
      <vt:lpstr>Kockázati mátrix</vt:lpstr>
      <vt:lpstr>mp 1 beszerzesi ar</vt:lpstr>
      <vt:lpstr>mp 2 cut off </vt:lpstr>
      <vt:lpstr>mp 3 cut off </vt:lpstr>
      <vt:lpstr>mp 4 NRV</vt:lpstr>
      <vt:lpstr>mp 5 Ertekvesztes</vt:lpstr>
      <vt:lpstr>mp 6ARB ELABE elemzés</vt:lpstr>
      <vt:lpstr>mp 7 Leltar</vt:lpstr>
      <vt:lpstr>mp 8 Forgasi sebesseg</vt:lpstr>
      <vt:lpstr>mintaszam</vt:lpstr>
      <vt:lpstr>Pontozás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Ladó</dc:creator>
  <cp:lastModifiedBy>Farkas Krisztina  (Magyar Könyvvizsgálói Kamara)</cp:lastModifiedBy>
  <dcterms:created xsi:type="dcterms:W3CDTF">2025-08-05T12:55:51Z</dcterms:created>
  <dcterms:modified xsi:type="dcterms:W3CDTF">2025-10-22T09:36:14Z</dcterms:modified>
</cp:coreProperties>
</file>